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6\Desktop\"/>
    </mc:Choice>
  </mc:AlternateContent>
  <bookViews>
    <workbookView xWindow="0" yWindow="0" windowWidth="28575" windowHeight="11745"/>
  </bookViews>
  <sheets>
    <sheet name="հիմն․միջ 2021" sheetId="5" r:id="rId1"/>
    <sheet name="շենք -շինություն 2021" sheetId="6" r:id="rId2"/>
  </sheets>
  <externalReferences>
    <externalReference r:id="rId3"/>
  </externalReferences>
  <calcPr calcId="162913" calcMode="autoNoTable"/>
</workbook>
</file>

<file path=xl/calcChain.xml><?xml version="1.0" encoding="utf-8"?>
<calcChain xmlns="http://schemas.openxmlformats.org/spreadsheetml/2006/main">
  <c r="H84" i="6" l="1"/>
  <c r="J386" i="5"/>
  <c r="F116" i="5" l="1"/>
  <c r="J116" i="5" s="1"/>
  <c r="I259" i="5"/>
  <c r="J259" i="5" s="1"/>
  <c r="I385" i="5"/>
  <c r="J385" i="5" s="1"/>
  <c r="F387" i="5" l="1"/>
  <c r="E387" i="5"/>
  <c r="G387" i="5"/>
  <c r="H387" i="5"/>
  <c r="I383" i="5"/>
  <c r="I384" i="5"/>
  <c r="I382" i="5"/>
  <c r="I381" i="5"/>
  <c r="I364" i="5"/>
  <c r="I363" i="5"/>
  <c r="I362" i="5"/>
  <c r="I361" i="5"/>
  <c r="I112" i="5"/>
  <c r="J112" i="5" s="1"/>
  <c r="I111" i="5"/>
  <c r="J111" i="5" s="1"/>
  <c r="J113" i="5"/>
  <c r="J100" i="5"/>
  <c r="J99" i="5"/>
  <c r="J98" i="5"/>
  <c r="J97" i="5"/>
  <c r="J96" i="5"/>
  <c r="J95" i="5"/>
  <c r="F358" i="5"/>
  <c r="J382" i="5" l="1"/>
  <c r="J384" i="5"/>
  <c r="F114" i="5"/>
  <c r="J114" i="5" s="1"/>
  <c r="F115" i="5"/>
  <c r="J115" i="5" s="1"/>
  <c r="G132" i="5" l="1"/>
  <c r="H132" i="5"/>
  <c r="G101" i="5"/>
  <c r="H101" i="5"/>
  <c r="I89" i="5"/>
  <c r="J89" i="5" s="1"/>
  <c r="I88" i="5"/>
  <c r="J88" i="5" s="1"/>
  <c r="I87" i="5"/>
  <c r="J87" i="5" s="1"/>
  <c r="J376" i="5"/>
  <c r="J375" i="5"/>
  <c r="J374" i="5"/>
  <c r="J362" i="5"/>
  <c r="J361" i="5"/>
  <c r="J381" i="5"/>
  <c r="I379" i="5"/>
  <c r="I380" i="5"/>
  <c r="J380" i="5" s="1"/>
  <c r="I378" i="5"/>
  <c r="J378" i="5" s="1"/>
  <c r="I377" i="5"/>
  <c r="J377" i="5" s="1"/>
  <c r="I365" i="5"/>
  <c r="I366" i="5"/>
  <c r="J366" i="5" s="1"/>
  <c r="I367" i="5"/>
  <c r="J367" i="5" s="1"/>
  <c r="I368" i="5"/>
  <c r="J368" i="5" s="1"/>
  <c r="I369" i="5"/>
  <c r="J369" i="5" s="1"/>
  <c r="I370" i="5"/>
  <c r="J370" i="5" s="1"/>
  <c r="I371" i="5"/>
  <c r="J371" i="5" s="1"/>
  <c r="I372" i="5"/>
  <c r="J372" i="5" s="1"/>
  <c r="I373" i="5"/>
  <c r="J373" i="5" s="1"/>
  <c r="J363" i="5"/>
  <c r="J364" i="5"/>
  <c r="I351" i="5"/>
  <c r="I352" i="5"/>
  <c r="I353" i="5"/>
  <c r="I350" i="5"/>
  <c r="I349" i="5"/>
  <c r="I348" i="5"/>
  <c r="I332" i="5"/>
  <c r="J332" i="5" s="1"/>
  <c r="I333" i="5"/>
  <c r="J333" i="5" s="1"/>
  <c r="I334" i="5"/>
  <c r="J334" i="5" s="1"/>
  <c r="I331" i="5"/>
  <c r="J331" i="5" s="1"/>
  <c r="I330" i="5"/>
  <c r="J330" i="5" s="1"/>
  <c r="I329" i="5"/>
  <c r="J329" i="5" s="1"/>
  <c r="I328" i="5"/>
  <c r="J328" i="5" s="1"/>
  <c r="I326" i="5"/>
  <c r="J326" i="5" s="1"/>
  <c r="I325" i="5"/>
  <c r="J325" i="5" s="1"/>
  <c r="J327" i="5"/>
  <c r="I324" i="5"/>
  <c r="J324" i="5" s="1"/>
  <c r="I285" i="5"/>
  <c r="J285" i="5" s="1"/>
  <c r="I283" i="5"/>
  <c r="J283" i="5" s="1"/>
  <c r="I284" i="5"/>
  <c r="J284" i="5" s="1"/>
  <c r="I282" i="5"/>
  <c r="J282" i="5" s="1"/>
  <c r="J281" i="5"/>
  <c r="J280" i="5"/>
  <c r="J262" i="5"/>
  <c r="I263" i="5"/>
  <c r="J263" i="5" s="1"/>
  <c r="I257" i="5"/>
  <c r="J257" i="5" s="1"/>
  <c r="I258" i="5"/>
  <c r="J258" i="5" s="1"/>
  <c r="I256" i="5"/>
  <c r="I255" i="5"/>
  <c r="J255" i="5" s="1"/>
  <c r="I254" i="5"/>
  <c r="J254" i="5" s="1"/>
  <c r="I253" i="5"/>
  <c r="J253" i="5" s="1"/>
  <c r="I250" i="5"/>
  <c r="J250" i="5" s="1"/>
  <c r="I251" i="5"/>
  <c r="J251" i="5" s="1"/>
  <c r="I249" i="5"/>
  <c r="J249" i="5" s="1"/>
  <c r="I241" i="5"/>
  <c r="J241" i="5" s="1"/>
  <c r="I234" i="5"/>
  <c r="J234" i="5" s="1"/>
  <c r="J235" i="5"/>
  <c r="J236" i="5"/>
  <c r="J237" i="5"/>
  <c r="J238" i="5"/>
  <c r="J239" i="5"/>
  <c r="J240" i="5"/>
  <c r="J242" i="5"/>
  <c r="J243" i="5"/>
  <c r="J244" i="5"/>
  <c r="J245" i="5"/>
  <c r="J246" i="5"/>
  <c r="J247" i="5"/>
  <c r="J248" i="5"/>
  <c r="J252" i="5"/>
  <c r="J256" i="5"/>
  <c r="I217" i="5"/>
  <c r="J217" i="5" s="1"/>
  <c r="I215" i="5"/>
  <c r="J215" i="5" s="1"/>
  <c r="I216" i="5"/>
  <c r="J216" i="5" s="1"/>
  <c r="I214" i="5"/>
  <c r="J214" i="5" s="1"/>
  <c r="I211" i="5"/>
  <c r="J211" i="5" s="1"/>
  <c r="I198" i="5"/>
  <c r="J198" i="5" s="1"/>
  <c r="I153" i="5"/>
  <c r="J153" i="5" s="1"/>
  <c r="I151" i="5"/>
  <c r="J151" i="5" s="1"/>
  <c r="I152" i="5"/>
  <c r="J152" i="5" s="1"/>
  <c r="I150" i="5"/>
  <c r="J150" i="5" s="1"/>
  <c r="I149" i="5"/>
  <c r="J149" i="5" s="1"/>
  <c r="I148" i="5"/>
  <c r="J148" i="5" s="1"/>
  <c r="I147" i="5"/>
  <c r="J147" i="5" s="1"/>
  <c r="I144" i="5"/>
  <c r="J144" i="5" s="1"/>
  <c r="I145" i="5"/>
  <c r="J145" i="5" s="1"/>
  <c r="I146" i="5"/>
  <c r="J146" i="5" s="1"/>
  <c r="I143" i="5"/>
  <c r="J143" i="5" s="1"/>
  <c r="I142" i="5"/>
  <c r="J142" i="5" s="1"/>
  <c r="I134" i="5"/>
  <c r="E90" i="5"/>
  <c r="F90" i="5" s="1"/>
  <c r="E91" i="5"/>
  <c r="F91" i="5" s="1"/>
  <c r="I91" i="5" s="1"/>
  <c r="J91" i="5" s="1"/>
  <c r="E92" i="5"/>
  <c r="F92" i="5" s="1"/>
  <c r="I92" i="5" s="1"/>
  <c r="J92" i="5" s="1"/>
  <c r="E93" i="5"/>
  <c r="F93" i="5" s="1"/>
  <c r="I93" i="5" s="1"/>
  <c r="J93" i="5" s="1"/>
  <c r="E94" i="5"/>
  <c r="F94" i="5" s="1"/>
  <c r="I78" i="5"/>
  <c r="J78" i="5" s="1"/>
  <c r="I79" i="5"/>
  <c r="J79" i="5" s="1"/>
  <c r="I80" i="5"/>
  <c r="J80" i="5" s="1"/>
  <c r="I81" i="5"/>
  <c r="J81" i="5" s="1"/>
  <c r="I82" i="5"/>
  <c r="J82" i="5" s="1"/>
  <c r="I83" i="5"/>
  <c r="J83" i="5" s="1"/>
  <c r="I84" i="5"/>
  <c r="J84" i="5" s="1"/>
  <c r="I85" i="5"/>
  <c r="J85" i="5" s="1"/>
  <c r="I86" i="5"/>
  <c r="J86" i="5" s="1"/>
  <c r="I77" i="5"/>
  <c r="J77" i="5" s="1"/>
  <c r="I76" i="5"/>
  <c r="J76" i="5" s="1"/>
  <c r="I75" i="5"/>
  <c r="J75" i="5" s="1"/>
  <c r="I74" i="5"/>
  <c r="J74" i="5" s="1"/>
  <c r="J365" i="5" l="1"/>
  <c r="I387" i="5"/>
  <c r="J379" i="5"/>
  <c r="F101" i="5"/>
  <c r="I94" i="5"/>
  <c r="J94" i="5" s="1"/>
  <c r="I90" i="5"/>
  <c r="I73" i="5"/>
  <c r="I72" i="5"/>
  <c r="I71" i="5"/>
  <c r="I70" i="5"/>
  <c r="I69" i="5"/>
  <c r="J387" i="5" l="1"/>
  <c r="J90" i="5"/>
  <c r="I54" i="5"/>
  <c r="J54" i="5" s="1"/>
  <c r="I55" i="5"/>
  <c r="J55" i="5" s="1"/>
  <c r="I56" i="5"/>
  <c r="J56" i="5" s="1"/>
  <c r="I57" i="5"/>
  <c r="J57" i="5" s="1"/>
  <c r="I58" i="5"/>
  <c r="J58" i="5" s="1"/>
  <c r="I59" i="5"/>
  <c r="J59" i="5" s="1"/>
  <c r="I60" i="5"/>
  <c r="J60" i="5" s="1"/>
  <c r="I61" i="5"/>
  <c r="J61" i="5" s="1"/>
  <c r="I62" i="5"/>
  <c r="J62" i="5" s="1"/>
  <c r="I63" i="5"/>
  <c r="J63" i="5" s="1"/>
  <c r="I64" i="5"/>
  <c r="J64" i="5" s="1"/>
  <c r="I65" i="5"/>
  <c r="J65" i="5" s="1"/>
  <c r="I66" i="5"/>
  <c r="J66" i="5" s="1"/>
  <c r="I67" i="5"/>
  <c r="J67" i="5" s="1"/>
  <c r="I68" i="5"/>
  <c r="J68" i="5" s="1"/>
  <c r="I53" i="5"/>
  <c r="J53" i="5" s="1"/>
  <c r="I52" i="5"/>
  <c r="J52" i="5" s="1"/>
  <c r="I51" i="5"/>
  <c r="J51" i="5" s="1"/>
  <c r="I50" i="5"/>
  <c r="J50" i="5" s="1"/>
  <c r="I49" i="5"/>
  <c r="J49" i="5" s="1"/>
  <c r="I48" i="5"/>
  <c r="J48" i="5" s="1"/>
  <c r="I46" i="5"/>
  <c r="J46" i="5" s="1"/>
  <c r="I47" i="5"/>
  <c r="J47" i="5" s="1"/>
  <c r="I43" i="5"/>
  <c r="J43" i="5" s="1"/>
  <c r="I44" i="5"/>
  <c r="J44" i="5" s="1"/>
  <c r="I45" i="5"/>
  <c r="J45" i="5" s="1"/>
  <c r="I42" i="5"/>
  <c r="J42" i="5" s="1"/>
  <c r="I41" i="5"/>
  <c r="J41" i="5" s="1"/>
  <c r="I40" i="5"/>
  <c r="J40" i="5" s="1"/>
  <c r="I39" i="5"/>
  <c r="J39" i="5" s="1"/>
  <c r="I38" i="5"/>
  <c r="J38" i="5" s="1"/>
  <c r="I37" i="5"/>
  <c r="J37" i="5" s="1"/>
  <c r="I36" i="5"/>
  <c r="J36" i="5" s="1"/>
  <c r="I35" i="5"/>
  <c r="J35" i="5" s="1"/>
  <c r="I34" i="5"/>
  <c r="J34" i="5" s="1"/>
  <c r="J69" i="5"/>
  <c r="J70" i="5"/>
  <c r="J71" i="5"/>
  <c r="J72" i="5"/>
  <c r="J73" i="5"/>
  <c r="I33" i="5"/>
  <c r="J33" i="5" s="1"/>
  <c r="I32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32" i="5"/>
  <c r="J8" i="5"/>
  <c r="I31" i="5"/>
  <c r="J31" i="5" s="1"/>
  <c r="I30" i="5"/>
  <c r="J30" i="5" s="1"/>
  <c r="I26" i="5"/>
  <c r="J26" i="5" s="1"/>
  <c r="I27" i="5"/>
  <c r="J27" i="5" s="1"/>
  <c r="I28" i="5"/>
  <c r="J28" i="5" s="1"/>
  <c r="I29" i="5"/>
  <c r="J29" i="5" s="1"/>
  <c r="I25" i="5"/>
  <c r="J25" i="5" s="1"/>
  <c r="I9" i="5"/>
  <c r="J9" i="5" s="1"/>
  <c r="I101" i="5" l="1"/>
  <c r="J101" i="5"/>
  <c r="G124" i="6"/>
  <c r="F124" i="6"/>
  <c r="E124" i="6"/>
  <c r="H123" i="6"/>
  <c r="H121" i="6"/>
  <c r="H120" i="6"/>
  <c r="H119" i="6"/>
  <c r="H118" i="6"/>
  <c r="H117" i="6"/>
  <c r="H116" i="6"/>
  <c r="H115" i="6"/>
  <c r="G111" i="6"/>
  <c r="F110" i="6"/>
  <c r="H110" i="6" s="1"/>
  <c r="E110" i="6"/>
  <c r="E111" i="6" s="1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G94" i="6"/>
  <c r="F94" i="6"/>
  <c r="H92" i="6"/>
  <c r="H91" i="6"/>
  <c r="E91" i="6"/>
  <c r="E94" i="6" s="1"/>
  <c r="H90" i="6"/>
  <c r="H89" i="6"/>
  <c r="H88" i="6"/>
  <c r="H87" i="6"/>
  <c r="H86" i="6"/>
  <c r="H85" i="6"/>
  <c r="H83" i="6"/>
  <c r="H82" i="6"/>
  <c r="G80" i="6"/>
  <c r="H79" i="6"/>
  <c r="F79" i="6"/>
  <c r="F80" i="6" s="1"/>
  <c r="E79" i="6"/>
  <c r="E80" i="6" s="1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E61" i="6"/>
  <c r="E62" i="6" s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F20" i="6"/>
  <c r="G14" i="6"/>
  <c r="G13" i="6"/>
  <c r="H13" i="6" s="1"/>
  <c r="G9" i="6"/>
  <c r="H9" i="6" s="1"/>
  <c r="G8" i="6"/>
  <c r="F7" i="6"/>
  <c r="E7" i="6"/>
  <c r="F6" i="6"/>
  <c r="E6" i="6"/>
  <c r="H18" i="6" l="1"/>
  <c r="H124" i="6"/>
  <c r="H94" i="6"/>
  <c r="E18" i="6"/>
  <c r="E129" i="6" s="1"/>
  <c r="F111" i="6"/>
  <c r="H127" i="6"/>
  <c r="F18" i="6"/>
  <c r="G18" i="6"/>
  <c r="H80" i="6"/>
  <c r="H111" i="6"/>
  <c r="F62" i="6"/>
  <c r="G20" i="6"/>
  <c r="G62" i="6" s="1"/>
  <c r="F129" i="6" l="1"/>
  <c r="G129" i="6"/>
  <c r="H20" i="6"/>
  <c r="H62" i="6" s="1"/>
  <c r="H129" i="6" s="1"/>
  <c r="F131" i="5" l="1"/>
  <c r="F130" i="5"/>
  <c r="F129" i="5"/>
  <c r="F128" i="5"/>
  <c r="F127" i="5"/>
  <c r="F126" i="5"/>
  <c r="F125" i="5"/>
  <c r="F124" i="5"/>
  <c r="I124" i="5" s="1"/>
  <c r="J123" i="5"/>
  <c r="J122" i="5"/>
  <c r="J121" i="5"/>
  <c r="J120" i="5"/>
  <c r="F132" i="5" l="1"/>
  <c r="I126" i="5"/>
  <c r="J126" i="5" s="1"/>
  <c r="I125" i="5"/>
  <c r="J125" i="5" s="1"/>
  <c r="I129" i="5"/>
  <c r="J129" i="5" s="1"/>
  <c r="I127" i="5"/>
  <c r="J127" i="5" s="1"/>
  <c r="I130" i="5"/>
  <c r="J130" i="5" s="1"/>
  <c r="I128" i="5"/>
  <c r="J128" i="5" s="1"/>
  <c r="I131" i="5"/>
  <c r="J131" i="5" s="1"/>
  <c r="J124" i="5"/>
  <c r="J132" i="5" l="1"/>
  <c r="I132" i="5"/>
</calcChain>
</file>

<file path=xl/sharedStrings.xml><?xml version="1.0" encoding="utf-8"?>
<sst xmlns="http://schemas.openxmlformats.org/spreadsheetml/2006/main" count="732" uniqueCount="453">
  <si>
    <t>Բազկաթոռ</t>
  </si>
  <si>
    <t>Þ³Ñ³·áñÍÙ³Ý ï³ñ»ÃÇí</t>
  </si>
  <si>
    <t>²Ýí³ÝáõÙ</t>
  </si>
  <si>
    <t>ÐÐ</t>
  </si>
  <si>
    <t>ø³Ý³Ï</t>
  </si>
  <si>
    <t>Դաշնամուր</t>
  </si>
  <si>
    <t>Ամբիոն</t>
  </si>
  <si>
    <t>Սեղան</t>
  </si>
  <si>
    <t>Աթոռ</t>
  </si>
  <si>
    <t>Գրասեղան</t>
  </si>
  <si>
    <t>Գրքապահարան</t>
  </si>
  <si>
    <t>Զգեստապահարան</t>
  </si>
  <si>
    <t>Գրապահարան</t>
  </si>
  <si>
    <t>Սեղան համակարգչի</t>
  </si>
  <si>
    <t>Լազերային տպիչ</t>
  </si>
  <si>
    <t>Աղբարկղ</t>
  </si>
  <si>
    <t>համակարգիչ</t>
  </si>
  <si>
    <t>ցուցատախտակ</t>
  </si>
  <si>
    <t>Մոնիտոր</t>
  </si>
  <si>
    <t>Ինժեկտր</t>
  </si>
  <si>
    <t>Համակարգիչ</t>
  </si>
  <si>
    <t>Սառնարան</t>
  </si>
  <si>
    <t>Աթոռներ</t>
  </si>
  <si>
    <t>Կախիչ</t>
  </si>
  <si>
    <t>Գառնեզ</t>
  </si>
  <si>
    <t>Գրադարան</t>
  </si>
  <si>
    <t>Գրականություն</t>
  </si>
  <si>
    <t>ՀՀ Սյունիքի մարզի Տեղ համայնքի հիմնական միջոցների ցանկ</t>
  </si>
  <si>
    <t>Հեռուստացույց</t>
  </si>
  <si>
    <t>Պահարան</t>
  </si>
  <si>
    <t>Նվագարկիչ</t>
  </si>
  <si>
    <t>Համակարգիչ՝սերվեր</t>
  </si>
  <si>
    <t>գրասեղան</t>
  </si>
  <si>
    <t>Գրքեր</t>
  </si>
  <si>
    <t>Կախարան</t>
  </si>
  <si>
    <t>Տումբոչկա</t>
  </si>
  <si>
    <t>շերտավարագույր</t>
  </si>
  <si>
    <t>բազմոց</t>
  </si>
  <si>
    <t>բազկաթոռ</t>
  </si>
  <si>
    <t>աթոռ</t>
  </si>
  <si>
    <t>Դարակ</t>
  </si>
  <si>
    <t>Շիրմ</t>
  </si>
  <si>
    <t>ընթերցասեղան</t>
  </si>
  <si>
    <t>էտաժերկա</t>
  </si>
  <si>
    <t>գրապահարան</t>
  </si>
  <si>
    <t>Ընթերցասեղան</t>
  </si>
  <si>
    <t>ցուցափեղկ</t>
  </si>
  <si>
    <t>Բազմոց</t>
  </si>
  <si>
    <t>սեղան</t>
  </si>
  <si>
    <t>ØáÝÇïáñ Dell 21.5 Monitor E2216H</t>
  </si>
  <si>
    <t xml:space="preserve">Ð³Ù³Ï³ñ·Çã ThinkCentre M700 Tower CPU: </t>
  </si>
  <si>
    <t>²ÝË³÷³Ý ëÝáõóÙ³Ý ë³ñù APC Back-UPS 700VA BX700UI</t>
  </si>
  <si>
    <t>ê»ñí»ñ Lenovo System x3100 M5</t>
  </si>
  <si>
    <t xml:space="preserve">Ìñ³·ñ³ÛÇÝ ³å³ÑáíáõÙ 1 (ë»ñí»ñÇ Ñ³Ù³ñ) 8 x WinSvrSTDCore 2016 </t>
  </si>
  <si>
    <t xml:space="preserve">Ìñ³·ñ³ÛÇÝ ³å³ÑáíáõÙ 1 (ë»ñí»ñÇ Ñ³Ù³ñ) SQLSvrStd 2016 ENG OLP A </t>
  </si>
  <si>
    <t xml:space="preserve">²ÝË³÷³Ý ëÝáõóÙ³Ý ë³ñù 2 APC Smart-UPS 1500VA SMT1500I, </t>
  </si>
  <si>
    <t xml:space="preserve">ò³Ýó³ÛÇÝ ÏáÝó»ïñ³ïáñ 1 TP-Link SG1008D, </t>
  </si>
  <si>
    <t xml:space="preserve">²ñï³ùÇÝ ÏñÇã DELL Portable Backup Hard </t>
  </si>
  <si>
    <t>îíÛ³ÉÝ»ñÇ å³Ñáó D-Link DNS-340L</t>
  </si>
  <si>
    <t>êÏ³Ý»ñ 2 Canon CanoScan LiDE 120</t>
  </si>
  <si>
    <t xml:space="preserve">ò³Ýó³ÛÇÝ ÏáÝó»ïñ³ïáñ LAN Switch 1 TP-Link SG1008D  </t>
  </si>
  <si>
    <t>Ð³Ù³Ï³ñ·Çã Think Centre M700 Tower CPU</t>
  </si>
  <si>
    <t>êÏ³Ý»ñ 2 Canon CanoScan LIDE120</t>
  </si>
  <si>
    <t>ò³Ýó³ÛÇÝ ÏáÝó»ïñ³ïáñ 1/LAN Switch 1</t>
  </si>
  <si>
    <t xml:space="preserve">ØáÝÇïáñ DELL E-series  E2214H 54.6cm </t>
  </si>
  <si>
    <t xml:space="preserve">Ð³Ù³Ï³ñ·Çã DELL OptiPlex 3020 </t>
  </si>
  <si>
    <t>²ÝË³÷³Ý ëÝáõóÙ³Ý ë³ñù Mercury UPS 850 Elite Pro</t>
  </si>
  <si>
    <t xml:space="preserve">ò³Ýó³ÛÇÝ ÏáÝó»ïñ³ïáñ D-Link DGS-1008A            </t>
  </si>
  <si>
    <t>Վարչական  նստավայր</t>
  </si>
  <si>
    <t>Դրամարկղ երկաթյա</t>
  </si>
  <si>
    <t>Սեղանի  կողադիր</t>
  </si>
  <si>
    <t xml:space="preserve">Բազկաթոռ </t>
  </si>
  <si>
    <t>Աթոռ գրասենյակային</t>
  </si>
  <si>
    <t>անխափան սնուցման սարք /UPS/</t>
  </si>
  <si>
    <t>պատճենահանման սարք</t>
  </si>
  <si>
    <t>Նիստերի սեղան</t>
  </si>
  <si>
    <t>Համակարգիչ Core i3</t>
  </si>
  <si>
    <t>Դյուրակիր համակարգիչ Lenovo</t>
  </si>
  <si>
    <t>Բազմաֆունկ.սարքCanon3010</t>
  </si>
  <si>
    <t>Էլեկտրոջեռուցիչ LUXEL</t>
  </si>
  <si>
    <t>Մշակույթի   տուն</t>
  </si>
  <si>
    <t>Թենիսի ցանց</t>
  </si>
  <si>
    <t>Դահլիճի  փափուկ բազկաթոռ</t>
  </si>
  <si>
    <t>Բոքսի տանձիկ</t>
  </si>
  <si>
    <t>Շախմատի կաբ.աթոռներ</t>
  </si>
  <si>
    <t>Շախմատի կաբ.սեղաններ</t>
  </si>
  <si>
    <t>Գրասեղան  երկկողմանի</t>
  </si>
  <si>
    <t>Կատալոգ  Պահարան</t>
  </si>
  <si>
    <t>Գրադարակ  երկաթյա</t>
  </si>
  <si>
    <t>Մեքենա-սարքավորումներ</t>
  </si>
  <si>
    <t>հեռուստացույց ORVIKA</t>
  </si>
  <si>
    <t>գրասեղանի կոմպլեկտ</t>
  </si>
  <si>
    <t>Մետաղական դուռ</t>
  </si>
  <si>
    <t>Համակարգիչ՝ պրոցեսոր</t>
  </si>
  <si>
    <t>աթոռ թատերական</t>
  </si>
  <si>
    <t>գրասեղան միակողմանի</t>
  </si>
  <si>
    <t>գրադարակ երկաթյա</t>
  </si>
  <si>
    <t>Ռադիոլա,ռիգոնդա</t>
  </si>
  <si>
    <t>Տրակտոր     ДТ-75 НГ</t>
  </si>
  <si>
    <t>Հացահ.կոմբայն   СК -5</t>
  </si>
  <si>
    <t>Հացահ.կոմբայն    СК -5</t>
  </si>
  <si>
    <t>Շարքացան      С 3-4-3,6</t>
  </si>
  <si>
    <t>Շարքացան       С 3-4-3,6</t>
  </si>
  <si>
    <t>հացահատիկի սերմզտիչ</t>
  </si>
  <si>
    <t>Հատիկաջարդիչ   КДУ-2</t>
  </si>
  <si>
    <t>Սրսկիչ              ОПВ  -1200</t>
  </si>
  <si>
    <t>Խոտ հնձիչ  КС - 2,1</t>
  </si>
  <si>
    <t>Խոտ մամլիչ  ПСБ  -1-6</t>
  </si>
  <si>
    <t>Գութան           ПП -4-35</t>
  </si>
  <si>
    <t>Տրակտորային Կցասայլակ</t>
  </si>
  <si>
    <t>Սեղան  գրասենյակային</t>
  </si>
  <si>
    <t xml:space="preserve">Սեղան  </t>
  </si>
  <si>
    <t>Նստարան  10 տեղանոց</t>
  </si>
  <si>
    <t>Կշեռք  ավտոմեքենայի</t>
  </si>
  <si>
    <t>Գրադարակ երկաթյա</t>
  </si>
  <si>
    <t>Աթոռ կիսափափուկ</t>
  </si>
  <si>
    <t>Կատալոգի արկղ</t>
  </si>
  <si>
    <t>Հանրագիտարան 5-13-րդ հատորներ</t>
  </si>
  <si>
    <t>Մանկ. Հանրագիտ. 1-4 հատոր</t>
  </si>
  <si>
    <t>Բառարան հայ-ռուսերեն</t>
  </si>
  <si>
    <t>Բառարան  հայերեն</t>
  </si>
  <si>
    <t>Գրասեղան միակողմանի</t>
  </si>
  <si>
    <t>Գրասեղան երկկողմանի</t>
  </si>
  <si>
    <t>Երկաթյա  պահարան</t>
  </si>
  <si>
    <t>գրասենյակային սեղան</t>
  </si>
  <si>
    <t>էլ. Ռադիատոր NIKAL</t>
  </si>
  <si>
    <t>Էլ. Ռադիատոր GEEXELL  3640</t>
  </si>
  <si>
    <t>Համակարգչային սեղան</t>
  </si>
  <si>
    <t>համակարգչային աթոռ</t>
  </si>
  <si>
    <t>հաշվապահական սեղան</t>
  </si>
  <si>
    <t>Ավտոմեքենա KIA 199LL70</t>
  </si>
  <si>
    <t xml:space="preserve">Լ³½»ñ³ÛÇÝ ïåÇã Canon i-SENSYS LBP252dw     </t>
  </si>
  <si>
    <t xml:space="preserve">նստատեղ </t>
  </si>
  <si>
    <t>Կախիչ մեբելի</t>
  </si>
  <si>
    <t>Սեղան մեբելի</t>
  </si>
  <si>
    <t>Չհրկիզվող պահարան</t>
  </si>
  <si>
    <t>Հեռուստացույցի տակդիր</t>
  </si>
  <si>
    <t>Պալաս դեղնավուն</t>
  </si>
  <si>
    <t>Նստարան 3 տեղանոց</t>
  </si>
  <si>
    <t>Պալաս  Կարմիր</t>
  </si>
  <si>
    <t>Սեղան բեմի</t>
  </si>
  <si>
    <t>Սեղան գրասենյակային</t>
  </si>
  <si>
    <t>Պատվո տախտակ</t>
  </si>
  <si>
    <t>Սեղան փոքր</t>
  </si>
  <si>
    <t>թատերական աթոռ</t>
  </si>
  <si>
    <t>կատալոգի  արկղ</t>
  </si>
  <si>
    <t>Գրադարակ փայտյա</t>
  </si>
  <si>
    <t>Կորպուսնոյ մեբել</t>
  </si>
  <si>
    <t>Գրասեղան /մշակ.տուն/</t>
  </si>
  <si>
    <t>Սեղան հեռուստացույցի</t>
  </si>
  <si>
    <t>Աթոռ թատերական</t>
  </si>
  <si>
    <t xml:space="preserve">Լ³½»ñ³ÛÇÝ ïåÇã Canon i-SENSYS LBP252dw </t>
  </si>
  <si>
    <t xml:space="preserve">Լ³½»ñ³ÛÇÝ ïåÇã Xerox Phaser 3320DNI,     </t>
  </si>
  <si>
    <t>¶ÛáõÕ³ï»ËÝÇÏ³Ý ¨ ·áñÍÇùÝ»ñ</t>
  </si>
  <si>
    <t>Համակարգիչ ASUS-22</t>
  </si>
  <si>
    <t>Պրոեկտոր  EPSON EB-XOS</t>
  </si>
  <si>
    <t>Խոսափող անլար /MAX DH 744/</t>
  </si>
  <si>
    <t>Նվագակիչ բարձրախոս/MAX l 1151USB/mmc</t>
  </si>
  <si>
    <t>Մալուխ/բարձրախոսի/</t>
  </si>
  <si>
    <t>Հենակ բարձրախոսի</t>
  </si>
  <si>
    <t>Աթոռներ սև</t>
  </si>
  <si>
    <t>UPS 850vt</t>
  </si>
  <si>
    <t>ՀԾ հաշվապահական ծրագիր</t>
  </si>
  <si>
    <t>Հորիզոնական շերտավարագույրներ</t>
  </si>
  <si>
    <t>Տեղ համայնքի անվամբ մուտքի դեկոր</t>
  </si>
  <si>
    <t>Դյուրակիր համակարգիչ ASUS</t>
  </si>
  <si>
    <t>Տպիչ սարք Canon</t>
  </si>
  <si>
    <t>Աթոռ անիվներով FRN-09</t>
  </si>
  <si>
    <t>աթոռ սպիտակ FRN-10</t>
  </si>
  <si>
    <t>Պլաստիկ բազկաթոռ սև FRN-11</t>
  </si>
  <si>
    <t>Լազերային տպիչ Canon i-SENSYS LBP252dw</t>
  </si>
  <si>
    <t>Սկաններ 1/Canon image  FORMULA DR-C130</t>
  </si>
  <si>
    <t>պատճենահանման սարքCanon image RUNNER2204N</t>
  </si>
  <si>
    <t>Ցանցային կոնցետրատոր 2/TP.Link SG1016</t>
  </si>
  <si>
    <t>Համակարգիչ(HP 290 G2 MT)</t>
  </si>
  <si>
    <t>Մոնիտոր(Philips 21,5)</t>
  </si>
  <si>
    <t>անխափան սնուցման սարք /UPS/(Merkury Elite650PRO)</t>
  </si>
  <si>
    <t>Բազմաֆունկցիոնալ պատճենահանման .սարք Canon3010(HP laserjet Pro MFP)</t>
  </si>
  <si>
    <t>Տեսախցիկային համակարգ</t>
  </si>
  <si>
    <t>Շախմատի սեղան</t>
  </si>
  <si>
    <t>Աթոռի հետադիր</t>
  </si>
  <si>
    <t>Պրոցեսորի տակդիր(700x500x130)</t>
  </si>
  <si>
    <t>Գրապահարան բաց(1040x400x360)</t>
  </si>
  <si>
    <t>Նիստերի սեղան(2500x1300x820)</t>
  </si>
  <si>
    <t>Ցուցատախտակ(A116)</t>
  </si>
  <si>
    <t xml:space="preserve">Փափուկ աթոռ </t>
  </si>
  <si>
    <t>Գրասենյակային հոլովակավոր բազկաթոռ/համ.ղեկավարի/</t>
  </si>
  <si>
    <t>Բարձր ճնշման վառելիքային պոմպի ախտորոշման ստենդ</t>
  </si>
  <si>
    <t>Բազմաֆունկցիոնալ անիվավոր էքսկավատոր JCB</t>
  </si>
  <si>
    <t>Ավտոգրեյդեր ГЦ 10-07</t>
  </si>
  <si>
    <t>Աղբատար մեքենա հետևի բարձմամբКАМАЗ КО-450-12</t>
  </si>
  <si>
    <t>Բեռնատար ինքնաթափ մեքենաMAZ 551605-280</t>
  </si>
  <si>
    <t>Միկրոավտոբուս Բ GAZ 32212-764</t>
  </si>
  <si>
    <t>Միկրոավտոբուս 13 տեղանոց GAZ 32173-753</t>
  </si>
  <si>
    <t>Ինքնագնաց խոտհնձիչ Мащера Е-403</t>
  </si>
  <si>
    <t>Վթարավերանորոգման շարժական արհեստանոց ГАЗ 33086-1178</t>
  </si>
  <si>
    <t>Ավտոկռունկ Մանիպուլյատոր ГАЗ 33098-1837</t>
  </si>
  <si>
    <t>Բեռնատար աղբատար մեքենաներГАЗ КО -440-1-ГАЗ-3307</t>
  </si>
  <si>
    <t>Խմելու ջրի պոմպ</t>
  </si>
  <si>
    <t xml:space="preserve">Պահարան </t>
  </si>
  <si>
    <t>Գրասեղան 1 տումբանի</t>
  </si>
  <si>
    <t>Աթոռ սև</t>
  </si>
  <si>
    <t>լազերային մետրTotal TMT5401 40մ</t>
  </si>
  <si>
    <t>Մետաղական աղբարկղեր</t>
  </si>
  <si>
    <t>Մաշվածություն</t>
  </si>
  <si>
    <t>Մնացորդային արժեք</t>
  </si>
  <si>
    <t>Միավորի վերագնահատվածաñÅ»ùÁ                                 /ՀՀ դրամ/</t>
  </si>
  <si>
    <t>¶áõÙ³ñ                        /ՀՀ դրամ/</t>
  </si>
  <si>
    <t>Ավտոկայանատեղի</t>
  </si>
  <si>
    <t>Վառելիքի պահեստ</t>
  </si>
  <si>
    <t>Զոդող սարք/Сварочный аппарат/</t>
  </si>
  <si>
    <t>ընդամենը</t>
  </si>
  <si>
    <t>Ց ՈՒ Ց Ա Կ</t>
  </si>
  <si>
    <t xml:space="preserve"> ՀՀ  ՍՅՈՒՆԻՔԻ  ՄԱՐԶԻ  ՏԵՂ  ՀԱՄԱՅՆՔԻ  ՀԱՇՎԵԿՇՌՈՒՄ   ՀԱՇՎԱՌՎԱԾ  ՇԵՆՔ- ՇԻՆՈՒԹՅՈՒՆՆԵՐԻ </t>
  </si>
  <si>
    <t>N</t>
  </si>
  <si>
    <t>Շենքերի  և շինությունների անվանում</t>
  </si>
  <si>
    <t>Շահագործման  տարեթիվը</t>
  </si>
  <si>
    <t>մակերեսը /ք.մ./</t>
  </si>
  <si>
    <t>Մեկ միավորի արժեքը /հազ.դրամ/</t>
  </si>
  <si>
    <t>Սկզբնական արժեքը /հազ.դրամ/</t>
  </si>
  <si>
    <t>մաշվածությունը /հազ.դրամ/</t>
  </si>
  <si>
    <t>հաշվեկշռային արժեքը /հազ.դրամ/</t>
  </si>
  <si>
    <t>Սեփականության իրավունքի գրանցմանվկայականի տրման տարին ամսաթիվը և համարը</t>
  </si>
  <si>
    <t>վիճակը</t>
  </si>
  <si>
    <t>Գյուղապետարանի շենք</t>
  </si>
  <si>
    <t>1976թ.</t>
  </si>
  <si>
    <t>ենթ.վերանորոգ.</t>
  </si>
  <si>
    <t>Տեղի թիվ 1 մանկապարտեզի շենք</t>
  </si>
  <si>
    <t>1988թ.</t>
  </si>
  <si>
    <t>Մշակույթի տան շենք</t>
  </si>
  <si>
    <t>նորմալ</t>
  </si>
  <si>
    <t>Անասունների  ջրելատեղ</t>
  </si>
  <si>
    <t>Ջրատար &lt;Քար աղբյուր&gt;</t>
  </si>
  <si>
    <t>Պոմպակայան &lt;Շոր&gt;</t>
  </si>
  <si>
    <t>Ջրատար &lt;Յոթ աղբյուր&gt;</t>
  </si>
  <si>
    <t>Գլխ.փող.լուսավորության ցանց</t>
  </si>
  <si>
    <t>լողանոց</t>
  </si>
  <si>
    <t>Ամբուլատորիա շենքՍ.Բարխուդարյանի 11</t>
  </si>
  <si>
    <t>Ամբուլատ. շենք Ս.Բարխուդարյանի 11/1</t>
  </si>
  <si>
    <t>ԸՆԴԱՄԵՆԸ</t>
  </si>
  <si>
    <t>ԽՆԱԾԱԽ</t>
  </si>
  <si>
    <t>Հին գյուղապետարանի շենք</t>
  </si>
  <si>
    <t>մի մասը փլուզվ.</t>
  </si>
  <si>
    <t>Նոր գյուղապետարանի շենք</t>
  </si>
  <si>
    <t>Մշակույթի  տուն</t>
  </si>
  <si>
    <t>1959թ.</t>
  </si>
  <si>
    <t>Ավտոգարաժ</t>
  </si>
  <si>
    <t>1967թ.</t>
  </si>
  <si>
    <t>ավերված քանդվ.</t>
  </si>
  <si>
    <t>Տրակտորային գարաժ</t>
  </si>
  <si>
    <t>1979թ.</t>
  </si>
  <si>
    <t>զոդման կետ</t>
  </si>
  <si>
    <t>1983թ.</t>
  </si>
  <si>
    <t>Սղոցարան</t>
  </si>
  <si>
    <t>1965թ.</t>
  </si>
  <si>
    <t>Արարողությունների շենք</t>
  </si>
  <si>
    <t>1989թ.</t>
  </si>
  <si>
    <t>Կենցաղի  տուն</t>
  </si>
  <si>
    <t>Մթերավաճառքի կետ</t>
  </si>
  <si>
    <t>1939թ.</t>
  </si>
  <si>
    <t>հացահատիկի պահեստ</t>
  </si>
  <si>
    <t>1940թ.</t>
  </si>
  <si>
    <t>N 1  պահեստ</t>
  </si>
  <si>
    <t>1941թ.</t>
  </si>
  <si>
    <t>N 2 պահեստ</t>
  </si>
  <si>
    <t>1952թ.</t>
  </si>
  <si>
    <t>N 3 պահեստ</t>
  </si>
  <si>
    <t>Մթերային  պահեստ</t>
  </si>
  <si>
    <t>1946թ.</t>
  </si>
  <si>
    <t>Զենքի Պահեստ</t>
  </si>
  <si>
    <t>1973թ.</t>
  </si>
  <si>
    <t>Կաթնատուն</t>
  </si>
  <si>
    <t>1987թ.</t>
  </si>
  <si>
    <t>Կաթի  Պահեստ</t>
  </si>
  <si>
    <t>1962թ.</t>
  </si>
  <si>
    <t>Կարմիր  անկյուն</t>
  </si>
  <si>
    <t>1966թ.</t>
  </si>
  <si>
    <t>Հացի   նոր փուռ</t>
  </si>
  <si>
    <t>1932թ.</t>
  </si>
  <si>
    <t>Հին  փուռ</t>
  </si>
  <si>
    <t>1950թ.</t>
  </si>
  <si>
    <t>Լողանոց դաշտում</t>
  </si>
  <si>
    <t>Կերախոհանոց</t>
  </si>
  <si>
    <t>Էլեկտրաղացի շենք</t>
  </si>
  <si>
    <t>1969թ.</t>
  </si>
  <si>
    <t>Հին սղոցարան</t>
  </si>
  <si>
    <t>1968թ.</t>
  </si>
  <si>
    <t>Վարսավիրանոցի շենք</t>
  </si>
  <si>
    <t>1930թ.</t>
  </si>
  <si>
    <t>Ավտոտնակ բուժարանում</t>
  </si>
  <si>
    <t>1994թ.</t>
  </si>
  <si>
    <t>պոմպակայնի շենք</t>
  </si>
  <si>
    <t>1972թ.</t>
  </si>
  <si>
    <t>Կալի նավես</t>
  </si>
  <si>
    <t>1986թ.</t>
  </si>
  <si>
    <t>Կովանոց</t>
  </si>
  <si>
    <t>Հորթանոց</t>
  </si>
  <si>
    <t>1953թ.</t>
  </si>
  <si>
    <t>Անասնաշենք դառի ձորում</t>
  </si>
  <si>
    <t>Անասնաշենք դպրոցի մոտ</t>
  </si>
  <si>
    <t>1964թ.</t>
  </si>
  <si>
    <t>Անասնաշենքի խաչի խութում</t>
  </si>
  <si>
    <t>Մատղաշի  գոմ</t>
  </si>
  <si>
    <t>Մատղաշի  գոմ կարմիր քերծ</t>
  </si>
  <si>
    <t>1978թ.</t>
  </si>
  <si>
    <t>Ֆերմային պահեստ</t>
  </si>
  <si>
    <t>Մեղվանոցի շենք</t>
  </si>
  <si>
    <t>1960թ.</t>
  </si>
  <si>
    <t>խմելու ջրի ներքին ցանց</t>
  </si>
  <si>
    <t>2008թ.</t>
  </si>
  <si>
    <t xml:space="preserve">ենթակ. վերանոր. </t>
  </si>
  <si>
    <t>Քարաշեն-Խնածախ գազ.</t>
  </si>
  <si>
    <t>2009թ.</t>
  </si>
  <si>
    <t>Մանկապարտեզի շենք</t>
  </si>
  <si>
    <t>1975թ.</t>
  </si>
  <si>
    <t>Արոտավայրերի ջրարբիացման ցանցը սնող Ջիլի ջրամբարի դոտացիոն ջրատար</t>
  </si>
  <si>
    <t>Ընդամենը</t>
  </si>
  <si>
    <t>ԽՈԶՆԱՎԱՐ</t>
  </si>
  <si>
    <t>1970թ.</t>
  </si>
  <si>
    <t>Կովանոց  /մատղաշի/</t>
  </si>
  <si>
    <t>1955թ.</t>
  </si>
  <si>
    <t>Գոմ  մատղաշի</t>
  </si>
  <si>
    <t>1957թ.</t>
  </si>
  <si>
    <t>Մեղվանոց  այգում</t>
  </si>
  <si>
    <t>1947թ.</t>
  </si>
  <si>
    <t>1951թ.</t>
  </si>
  <si>
    <t>Արհեստանոց  դարբնոց</t>
  </si>
  <si>
    <t>Անասնաբուժ. Տեղամաս</t>
  </si>
  <si>
    <t>Ակումբի  շենք</t>
  </si>
  <si>
    <t>1958թ.</t>
  </si>
  <si>
    <t>ենթ.է վերանորոգ.</t>
  </si>
  <si>
    <t>Բուժկետի շենք</t>
  </si>
  <si>
    <t>ԿՈՐՆԻՁՈՐ</t>
  </si>
  <si>
    <t>Ջրագիծ և կոյուղի</t>
  </si>
  <si>
    <t>1982թ.</t>
  </si>
  <si>
    <t>հրետակոծված</t>
  </si>
  <si>
    <t>Բաղնիք</t>
  </si>
  <si>
    <t>Գյուղի  ոռոգման ցանց  N1</t>
  </si>
  <si>
    <t>900մ</t>
  </si>
  <si>
    <t>չի գործում</t>
  </si>
  <si>
    <t>Գյուղի  ոռոգման ցանց   N2</t>
  </si>
  <si>
    <t>1974թ.</t>
  </si>
  <si>
    <t>1100մ</t>
  </si>
  <si>
    <t>խմելու ջրի   ավազան/վերևի/</t>
  </si>
  <si>
    <t>Դաշտի  ոռոգման ցանց</t>
  </si>
  <si>
    <t>1971թ.</t>
  </si>
  <si>
    <t>խմելու ջրի   ջրագիծ</t>
  </si>
  <si>
    <t>Սիլոսի և սենաժի  խրամատ</t>
  </si>
  <si>
    <t>3հատ</t>
  </si>
  <si>
    <t>Մշակույթի  տան  շենք</t>
  </si>
  <si>
    <t>Մեքենատրակտորային պարկ</t>
  </si>
  <si>
    <t>ՎԱՂԱՏՈՒՐ</t>
  </si>
  <si>
    <t>Կովանոց   ներքևի</t>
  </si>
  <si>
    <t>կովանոց 40գլխի /վերևի/</t>
  </si>
  <si>
    <t>1977թ.</t>
  </si>
  <si>
    <t>Մատղաշանոց 160 գլխի</t>
  </si>
  <si>
    <t>1984թ.</t>
  </si>
  <si>
    <t>Ոչխարանոց</t>
  </si>
  <si>
    <t>ենթ. վերան.</t>
  </si>
  <si>
    <t xml:space="preserve">Ոչխարանոց  վերևի </t>
  </si>
  <si>
    <t>Հացահատիկի  պահեստ</t>
  </si>
  <si>
    <t>1937թ.</t>
  </si>
  <si>
    <t>Նավես պահեստին  կից</t>
  </si>
  <si>
    <t>Ավտոմեքենայի  գարաժ</t>
  </si>
  <si>
    <t>Նավես  պարարտանյութի</t>
  </si>
  <si>
    <t>Ջրմուղ ցանց</t>
  </si>
  <si>
    <t>1963թ.</t>
  </si>
  <si>
    <t>վթարային</t>
  </si>
  <si>
    <t>կշեռք</t>
  </si>
  <si>
    <t>1980թ.</t>
  </si>
  <si>
    <t>2017թ.</t>
  </si>
  <si>
    <t>ՔԱՐԱՇԵՆ</t>
  </si>
  <si>
    <t>1981թ.</t>
  </si>
  <si>
    <t>Լողարան</t>
  </si>
  <si>
    <t>Սիլոսի Խրամատ</t>
  </si>
  <si>
    <t>Մսուր -մանկապարտեզ</t>
  </si>
  <si>
    <t>ենթ. վերանորոգմ.</t>
  </si>
  <si>
    <t>Մշակույթի տուն</t>
  </si>
  <si>
    <t>Աղբյուր նոր գյուղում</t>
  </si>
  <si>
    <t>Կոյուղու ներքին ցանց</t>
  </si>
  <si>
    <t>1990թ.</t>
  </si>
  <si>
    <t>Սիլոսի խրամատ</t>
  </si>
  <si>
    <t>1985թ.</t>
  </si>
  <si>
    <t>Ավտոտնակ</t>
  </si>
  <si>
    <t>Ավտոկշեռք</t>
  </si>
  <si>
    <t>ԱՐԱՎՈՒՍ</t>
  </si>
  <si>
    <t>Համայնքի ղեկավարի կողադիր սեղան</t>
  </si>
  <si>
    <t>համակարգիչ /Intel core i3 8100/ 4gb ozu/240gb ssd</t>
  </si>
  <si>
    <t>համակարգչի մոնիտոր lg 22</t>
  </si>
  <si>
    <t>Genius բարձրախոսներ</t>
  </si>
  <si>
    <t>ստեղնաշար</t>
  </si>
  <si>
    <t>Genius մկնիկ</t>
  </si>
  <si>
    <t>Ձեռքի Խոտհնձիչ բենզինային շարժիչով</t>
  </si>
  <si>
    <t>Լուսավորության ցանց 7 բնակավայրերում</t>
  </si>
  <si>
    <t>Ցանցային երթուղիչ/Ռաութեր/</t>
  </si>
  <si>
    <t>Նկարի շրջանակ/1,2*1,4/հուշարձանի թանգարանի համար</t>
  </si>
  <si>
    <t>Նկարի շրջանակ/2,6*2,04/հուշարձանի թանգարանի համար</t>
  </si>
  <si>
    <t>Մարտկոցի լլիցքավորիչ</t>
  </si>
  <si>
    <t>Չան 4230լիտր</t>
  </si>
  <si>
    <t>վառելիքի տարա 207լիտր</t>
  </si>
  <si>
    <t>Գրասեղան նիստ․դահլիճ</t>
  </si>
  <si>
    <t>աթոռ նիստերի դահլիճ</t>
  </si>
  <si>
    <t>Պահարան նիստերի դահլիճ</t>
  </si>
  <si>
    <t>Գրասեղան ոստիկան</t>
  </si>
  <si>
    <t>Աթոռ ոստիկան</t>
  </si>
  <si>
    <t>2020թ․պատերազմի զոհերի նկարների պատվանդան և 20 նկարների շրջանակներ</t>
  </si>
  <si>
    <t>Շչակ  LD-800,կառ,վահանակի տեսակըP-164AM</t>
  </si>
  <si>
    <t>ՇչակC-40,կառ,վահանակի տեսակըP-164AM</t>
  </si>
  <si>
    <t>Տումբա երկու դարակով (450x450x750)</t>
  </si>
  <si>
    <t>Սեղան նիստերի (2.20x0,65x0,80)</t>
  </si>
  <si>
    <t>Գրապահարան երկդռնանի (900x1850x360)</t>
  </si>
  <si>
    <t>Համակարգչային սեղան (1.41x700x780)</t>
  </si>
  <si>
    <t>Համակարգիչ պրոցեսոր, մկնիկ դինամիկ, ստեղնաշար Genius, մոնիտոր  Asus2</t>
  </si>
  <si>
    <t>Պահարան հագուստի ներկառուցված FRN-08/</t>
  </si>
  <si>
    <t>Պահարան քաշովի դարակներով, սպիտակFRN-04 /1000x700x600/</t>
  </si>
  <si>
    <t>պահարան երկկփեղկ դռներով, սպիտակ FRN-03/470x700x2100/</t>
  </si>
  <si>
    <t>Գրասեղան սպիտակ,հենակմախքը մետաղական քառ.խողովակն.-FRN-02/1950x850x1200</t>
  </si>
  <si>
    <t>Գրասեղան սպիտակ, հենակմախքը մետաղական քառ.խողովակն.-FRN-01.1.FRN-01.2/1600x850x750/</t>
  </si>
  <si>
    <t>Համակարգիչ G4400 HDD500gb RAM4gb, mwnitw8 LED 20LG-գաղտնի մաս</t>
  </si>
  <si>
    <t>Պահարան երկփեղք ստորին խուլ, վերին ապակե դռներով, սպիտակ, FRN -05.1,FRN-05.2 /470x450x2100/</t>
  </si>
  <si>
    <t>Պահարան վեց քաշովի դարակներով, սպիտակ FRN-06/1000x450x600/</t>
  </si>
  <si>
    <t>Պահարաներեք քաշովի դարակներով, սպիտակ FRN-07/650x450x600/</t>
  </si>
  <si>
    <t>Համակարգչային սեղան (1,30x0,65x780)</t>
  </si>
  <si>
    <t>Լվացարան/Ս. Բարխուդարյան11/1 հասցեում/</t>
  </si>
  <si>
    <t>Ջրատաքացուցիչ/ Ս. Բարխուդարյան 11/1 հասցեում/</t>
  </si>
  <si>
    <t xml:space="preserve">  մշակույթի   տուն</t>
  </si>
  <si>
    <t>Տեղ համայնքի Տեղ բնակավայրի հիմնական միջոցներ</t>
  </si>
  <si>
    <t>Տեղ համայնքի Խնածախ բնակավայրի հիմնական միջոցներ</t>
  </si>
  <si>
    <t>Տեղ համայնքի Խոզնավար բնակավայրի հիմնական միջոցներ</t>
  </si>
  <si>
    <t>Տեղ համայնքի Կոռնիձոր բնակավայրի հիմնական միջոցներ</t>
  </si>
  <si>
    <t>Տեղ համայնքի Վաղատուր բնակավայրի հիմնական միջոցներ</t>
  </si>
  <si>
    <t>Տեղ համայնքի Քարաշեն բնակավայրի հիմնական միջոցներ</t>
  </si>
  <si>
    <t>Տեղ համայնքի Արավուս բնակավայրի հիմնական միջոցներ</t>
  </si>
  <si>
    <t>ՙՙՙՙ&lt;&lt;Տեղ համայնքի կոմունալ սպասարկում և բարեկարգում&gt;&gt; ՀՈԱԿ</t>
  </si>
  <si>
    <t>ՄԱԶ-650126-584-000</t>
  </si>
  <si>
    <t>ՇչակC-40,</t>
  </si>
  <si>
    <t>Շչակ  LD-800</t>
  </si>
  <si>
    <t>Հրշեջ մեքենա ԶԻԼ 130 ԱԲ-40</t>
  </si>
  <si>
    <t>հավելված N 2
 ՀՀ Սյունիքի մարզի
 Տեղ  համայնքի ավագանու 2022թ. փետրվարի  8-ի  N 4-Ա որոշման</t>
  </si>
  <si>
    <t>հավելված N 1
 ՀՀ Սյունիքի մարզի
 Տեղ  համայնքի ավագանու 2022թ. փետրվարի  8-ի  N 4-Ա որոշման</t>
  </si>
  <si>
    <t>25  
սյուն</t>
  </si>
  <si>
    <t>անավարտ, 
ավերված</t>
  </si>
  <si>
    <t>ենթակա է
 վերանոր</t>
  </si>
  <si>
    <t>կիսավեր
 վիճակում</t>
  </si>
  <si>
    <t>կիսավեր 
վիճակում</t>
  </si>
  <si>
    <t>05102021-09-0021</t>
  </si>
  <si>
    <t>05102021-09-0018</t>
  </si>
  <si>
    <t>14022013-09-1366</t>
  </si>
  <si>
    <t>06022019-09-0023</t>
  </si>
  <si>
    <t>03052018-09-0007</t>
  </si>
  <si>
    <t>Շենք-շինություններ
(նախկին զորանոց)</t>
  </si>
  <si>
    <t>26022019-09-0012</t>
  </si>
  <si>
    <t>Աշխատակազմի քարտուղար                                      Ա. Բաղդագյուլյան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</si>
</sst>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4" x14ac:knownFonts="1">
    <font>
      <sz val="11"/>
      <color theme="1"/>
      <name val="Arial Armenian"/>
      <family val="2"/>
      <charset val="1"/>
    </font>
    <font>
      <sz val="11"/>
      <color rgb="FF000000"/>
      <name val="Arial Armenian"/>
      <family val="2"/>
    </font>
    <font>
      <b/>
      <sz val="11"/>
      <color theme="1"/>
      <name val="Arial Armenian"/>
      <family val="2"/>
    </font>
    <font>
      <sz val="11"/>
      <color theme="1"/>
      <name val="Arial Armenian"/>
      <family val="2"/>
    </font>
    <font>
      <b/>
      <sz val="14"/>
      <color theme="1"/>
      <name val="GHEA Grapalat"/>
      <family val="3"/>
    </font>
    <font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b/>
      <sz val="9"/>
      <color theme="1"/>
      <name val="Arial Armenian"/>
      <family val="2"/>
    </font>
    <font>
      <sz val="10"/>
      <color theme="1"/>
      <name val="Arial Armenian"/>
      <family val="2"/>
    </font>
    <font>
      <b/>
      <sz val="11"/>
      <name val="Arial Armenian"/>
      <family val="2"/>
    </font>
    <font>
      <b/>
      <sz val="10"/>
      <color theme="1"/>
      <name val="Arial Armenian"/>
      <family val="2"/>
    </font>
    <font>
      <sz val="11"/>
      <color rgb="FF333333"/>
      <name val="GHEA Grapalat"/>
      <family val="3"/>
    </font>
    <font>
      <sz val="11"/>
      <name val="Arial Armenian"/>
      <family val="2"/>
    </font>
    <font>
      <sz val="10"/>
      <name val="GHEA Grapalat"/>
      <family val="3"/>
    </font>
    <font>
      <sz val="10"/>
      <color theme="1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b/>
      <sz val="11"/>
      <color rgb="FFFF0000"/>
      <name val="GHEA Grapalat"/>
      <family val="3"/>
    </font>
    <font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color rgb="FFFF0000"/>
      <name val="GHEA Grapalat"/>
      <family val="3"/>
    </font>
    <font>
      <b/>
      <sz val="9"/>
      <color theme="1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82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1" fillId="0" borderId="6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3" fontId="1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/>
    <xf numFmtId="0" fontId="3" fillId="3" borderId="7" xfId="0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/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3" fontId="1" fillId="6" borderId="1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distributed"/>
    </xf>
    <xf numFmtId="0" fontId="7" fillId="0" borderId="1" xfId="0" applyFont="1" applyBorder="1" applyAlignment="1">
      <alignment vertical="distributed"/>
    </xf>
    <xf numFmtId="0" fontId="16" fillId="0" borderId="1" xfId="0" applyFont="1" applyBorder="1" applyAlignment="1">
      <alignment horizontal="left" vertical="distributed"/>
    </xf>
    <xf numFmtId="0" fontId="7" fillId="0" borderId="0" xfId="0" applyFont="1" applyBorder="1" applyAlignment="1">
      <alignment horizontal="center" vertical="center" wrapText="1"/>
    </xf>
    <xf numFmtId="0" fontId="16" fillId="3" borderId="1" xfId="0" applyFont="1" applyFill="1" applyBorder="1"/>
    <xf numFmtId="0" fontId="16" fillId="0" borderId="1" xfId="0" applyFont="1" applyBorder="1" applyAlignment="1">
      <alignment vertical="distributed"/>
    </xf>
    <xf numFmtId="0" fontId="17" fillId="3" borderId="1" xfId="0" applyFont="1" applyFill="1" applyBorder="1" applyAlignment="1">
      <alignment vertical="distributed"/>
    </xf>
    <xf numFmtId="0" fontId="15" fillId="3" borderId="1" xfId="0" applyFont="1" applyFill="1" applyBorder="1" applyAlignment="1">
      <alignment vertical="distributed"/>
    </xf>
    <xf numFmtId="0" fontId="17" fillId="3" borderId="0" xfId="0" applyFont="1" applyFill="1" applyBorder="1" applyAlignment="1">
      <alignment horizontal="center" vertical="center" wrapText="1"/>
    </xf>
    <xf numFmtId="165" fontId="17" fillId="3" borderId="0" xfId="0" applyNumberFormat="1" applyFont="1" applyFill="1"/>
    <xf numFmtId="0" fontId="17" fillId="3" borderId="0" xfId="0" applyFont="1" applyFill="1"/>
    <xf numFmtId="0" fontId="7" fillId="3" borderId="1" xfId="0" applyFont="1" applyFill="1" applyBorder="1" applyAlignment="1">
      <alignment vertical="distributed"/>
    </xf>
    <xf numFmtId="0" fontId="7" fillId="3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distributed"/>
    </xf>
    <xf numFmtId="0" fontId="16" fillId="4" borderId="1" xfId="0" applyFont="1" applyFill="1" applyBorder="1" applyAlignment="1">
      <alignment horizontal="left" vertical="distributed"/>
    </xf>
    <xf numFmtId="0" fontId="7" fillId="0" borderId="0" xfId="0" applyFont="1" applyBorder="1"/>
    <xf numFmtId="0" fontId="16" fillId="0" borderId="5" xfId="0" applyFont="1" applyBorder="1" applyAlignment="1">
      <alignment vertical="distributed"/>
    </xf>
    <xf numFmtId="0" fontId="8" fillId="0" borderId="1" xfId="0" applyFont="1" applyBorder="1" applyAlignment="1">
      <alignment vertical="distributed"/>
    </xf>
    <xf numFmtId="0" fontId="7" fillId="4" borderId="1" xfId="0" applyFont="1" applyFill="1" applyBorder="1"/>
    <xf numFmtId="0" fontId="16" fillId="4" borderId="1" xfId="0" applyFont="1" applyFill="1" applyBorder="1" applyAlignment="1">
      <alignment vertical="distributed"/>
    </xf>
    <xf numFmtId="0" fontId="19" fillId="0" borderId="0" xfId="0" applyFont="1"/>
    <xf numFmtId="0" fontId="7" fillId="0" borderId="0" xfId="0" applyFont="1" applyBorder="1" applyAlignment="1">
      <alignment vertical="distributed"/>
    </xf>
    <xf numFmtId="0" fontId="20" fillId="0" borderId="0" xfId="0" applyFont="1" applyBorder="1" applyAlignment="1">
      <alignment vertical="distributed"/>
    </xf>
    <xf numFmtId="0" fontId="16" fillId="3" borderId="1" xfId="0" applyFont="1" applyFill="1" applyBorder="1" applyAlignment="1">
      <alignment vertical="distributed"/>
    </xf>
    <xf numFmtId="0" fontId="21" fillId="4" borderId="1" xfId="0" applyFont="1" applyFill="1" applyBorder="1" applyAlignment="1">
      <alignment horizontal="left" vertical="distributed"/>
    </xf>
    <xf numFmtId="0" fontId="22" fillId="0" borderId="8" xfId="0" applyFont="1" applyFill="1" applyBorder="1" applyAlignment="1">
      <alignment vertical="distributed"/>
    </xf>
    <xf numFmtId="0" fontId="21" fillId="4" borderId="1" xfId="0" applyFont="1" applyFill="1" applyBorder="1" applyAlignment="1">
      <alignment vertical="distributed"/>
    </xf>
    <xf numFmtId="0" fontId="16" fillId="0" borderId="1" xfId="0" applyFont="1" applyBorder="1"/>
    <xf numFmtId="0" fontId="7" fillId="5" borderId="0" xfId="0" applyFont="1" applyFill="1"/>
    <xf numFmtId="0" fontId="6" fillId="5" borderId="1" xfId="0" applyFont="1" applyFill="1" applyBorder="1" applyAlignment="1">
      <alignment horizontal="left" vertical="distributed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65" fontId="17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4" fontId="23" fillId="5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vertical="distributed" wrapText="1"/>
    </xf>
    <xf numFmtId="0" fontId="6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distributed"/>
    </xf>
    <xf numFmtId="0" fontId="19" fillId="0" borderId="4" xfId="0" applyFont="1" applyBorder="1" applyAlignment="1">
      <alignment horizontal="left" vertical="distributed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6" fillId="3" borderId="7" xfId="0" applyFont="1" applyFill="1" applyBorder="1" applyAlignment="1">
      <alignment horizontal="center" vertical="distributed"/>
    </xf>
    <xf numFmtId="0" fontId="7" fillId="0" borderId="5" xfId="0" applyFont="1" applyBorder="1" applyAlignment="1">
      <alignment horizontal="center" vertical="distributed"/>
    </xf>
    <xf numFmtId="0" fontId="7" fillId="0" borderId="6" xfId="0" applyFont="1" applyBorder="1" applyAlignment="1">
      <alignment horizontal="center" vertical="distributed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տվյալներ"/>
      <sheetName val="Лист3"/>
      <sheetName val="Лист18"/>
      <sheetName val="Лист25"/>
      <sheetName val="Лист30"/>
      <sheetName val="Лист1"/>
      <sheetName val="Лист2"/>
      <sheetName val="Лист4"/>
      <sheetName val="Лист6"/>
      <sheetName val="Лист7"/>
      <sheetName val="Лист24"/>
      <sheetName val="Лист35"/>
      <sheetName val="Лист34"/>
      <sheetName val="byuje"/>
      <sheetName val="Лист8"/>
      <sheetName val="Лист11"/>
      <sheetName val="Лист14"/>
      <sheetName val="Лист15"/>
      <sheetName val="Лист20"/>
      <sheetName val="Лист21"/>
    </sheetNames>
    <sheetDataSet>
      <sheetData sheetId="0"/>
      <sheetData sheetId="1"/>
      <sheetData sheetId="2">
        <row r="13">
          <cell r="P13">
            <v>178000</v>
          </cell>
        </row>
        <row r="14">
          <cell r="P14">
            <v>53000</v>
          </cell>
        </row>
        <row r="15">
          <cell r="P15">
            <v>7000</v>
          </cell>
        </row>
        <row r="16">
          <cell r="P16">
            <v>6000</v>
          </cell>
        </row>
        <row r="17">
          <cell r="P17">
            <v>3000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9"/>
  <sheetViews>
    <sheetView tabSelected="1" topLeftCell="A142" zoomScale="96" zoomScaleNormal="96" workbookViewId="0">
      <selection activeCell="E154" sqref="E154"/>
    </sheetView>
  </sheetViews>
  <sheetFormatPr defaultColWidth="9" defaultRowHeight="14.25" x14ac:dyDescent="0.2"/>
  <cols>
    <col min="1" max="1" width="3.75" style="3" customWidth="1"/>
    <col min="2" max="2" width="33.625" style="28" customWidth="1"/>
    <col min="3" max="3" width="5.625" style="43" customWidth="1"/>
    <col min="4" max="4" width="4.875" style="43" customWidth="1"/>
    <col min="5" max="5" width="10" style="43" customWidth="1"/>
    <col min="6" max="6" width="10.375" style="43" customWidth="1"/>
    <col min="7" max="7" width="3.875" style="43" hidden="1" customWidth="1"/>
    <col min="8" max="8" width="0.5" style="43" hidden="1" customWidth="1"/>
    <col min="9" max="9" width="8.875" style="43" customWidth="1"/>
    <col min="10" max="10" width="9.75" style="43" customWidth="1"/>
    <col min="11" max="11" width="9" style="3" hidden="1" customWidth="1"/>
    <col min="12" max="16384" width="9" style="3"/>
  </cols>
  <sheetData>
    <row r="1" spans="1:11" ht="55.5" customHeight="1" x14ac:dyDescent="0.2">
      <c r="F1" s="155" t="s">
        <v>438</v>
      </c>
      <c r="G1" s="155"/>
      <c r="H1" s="155"/>
      <c r="I1" s="155"/>
      <c r="J1" s="155"/>
      <c r="K1" s="155"/>
    </row>
    <row r="2" spans="1:11" ht="16.5" customHeight="1" x14ac:dyDescent="0.2">
      <c r="A2" s="156" t="s">
        <v>27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1" ht="40.5" customHeight="1" x14ac:dyDescent="0.2">
      <c r="A3" s="160" t="s">
        <v>3</v>
      </c>
      <c r="B3" s="160" t="s">
        <v>2</v>
      </c>
      <c r="C3" s="162" t="s">
        <v>1</v>
      </c>
      <c r="D3" s="162" t="s">
        <v>4</v>
      </c>
      <c r="E3" s="162" t="s">
        <v>206</v>
      </c>
      <c r="F3" s="162" t="s">
        <v>207</v>
      </c>
      <c r="G3" s="162"/>
      <c r="H3" s="162"/>
      <c r="I3" s="162" t="s">
        <v>204</v>
      </c>
      <c r="J3" s="162" t="s">
        <v>205</v>
      </c>
    </row>
    <row r="4" spans="1:11" ht="20.25" customHeight="1" x14ac:dyDescent="0.2">
      <c r="A4" s="161"/>
      <c r="B4" s="161"/>
      <c r="C4" s="163"/>
      <c r="D4" s="163"/>
      <c r="E4" s="163"/>
      <c r="F4" s="163"/>
      <c r="G4" s="163"/>
      <c r="H4" s="163"/>
      <c r="I4" s="163"/>
      <c r="J4" s="163"/>
    </row>
    <row r="5" spans="1:11" ht="48.75" hidden="1" customHeight="1" x14ac:dyDescent="0.2">
      <c r="A5" s="161"/>
      <c r="B5" s="161"/>
      <c r="C5" s="163"/>
      <c r="D5" s="163"/>
      <c r="E5" s="163"/>
      <c r="F5" s="163"/>
      <c r="G5" s="163"/>
      <c r="H5" s="163"/>
      <c r="I5" s="163"/>
      <c r="J5" s="163"/>
    </row>
    <row r="6" spans="1:11" ht="16.5" customHeight="1" x14ac:dyDescent="0.2">
      <c r="A6" s="149" t="s">
        <v>426</v>
      </c>
      <c r="B6" s="150"/>
      <c r="C6" s="150"/>
      <c r="D6" s="150"/>
      <c r="E6" s="150"/>
      <c r="F6" s="150"/>
      <c r="G6" s="150"/>
      <c r="H6" s="150"/>
      <c r="I6" s="150"/>
      <c r="J6" s="150"/>
      <c r="K6" s="151"/>
    </row>
    <row r="7" spans="1:11" ht="14.25" customHeight="1" x14ac:dyDescent="0.2">
      <c r="A7" s="152" t="s">
        <v>68</v>
      </c>
      <c r="B7" s="153"/>
      <c r="C7" s="153"/>
      <c r="D7" s="153"/>
      <c r="E7" s="153"/>
      <c r="F7" s="153"/>
      <c r="G7" s="153"/>
      <c r="H7" s="153"/>
      <c r="I7" s="153"/>
      <c r="J7" s="154"/>
    </row>
    <row r="8" spans="1:11" s="9" customFormat="1" x14ac:dyDescent="0.2">
      <c r="A8" s="7">
        <v>1</v>
      </c>
      <c r="B8" s="31" t="s">
        <v>9</v>
      </c>
      <c r="C8" s="7">
        <v>1975</v>
      </c>
      <c r="D8" s="7">
        <v>2</v>
      </c>
      <c r="E8" s="8">
        <v>6000</v>
      </c>
      <c r="F8" s="8">
        <v>12000</v>
      </c>
      <c r="G8" s="44">
        <v>10</v>
      </c>
      <c r="H8" s="44">
        <v>42</v>
      </c>
      <c r="I8" s="29">
        <v>12000</v>
      </c>
      <c r="J8" s="30">
        <f>F8-I8</f>
        <v>0</v>
      </c>
      <c r="K8" s="3"/>
    </row>
    <row r="9" spans="1:11" x14ac:dyDescent="0.2">
      <c r="A9" s="14">
        <v>2</v>
      </c>
      <c r="B9" s="31" t="s">
        <v>69</v>
      </c>
      <c r="C9" s="7">
        <v>1975</v>
      </c>
      <c r="D9" s="7">
        <v>3</v>
      </c>
      <c r="E9" s="1">
        <v>14400.000000000004</v>
      </c>
      <c r="F9" s="1">
        <v>43200.000000000015</v>
      </c>
      <c r="G9" s="43">
        <v>50</v>
      </c>
      <c r="H9" s="43">
        <v>42</v>
      </c>
      <c r="I9" s="15">
        <f>F9/8*3</f>
        <v>16200.000000000005</v>
      </c>
      <c r="J9" s="30">
        <f t="shared" ref="J9:J70" si="0">F9-I9</f>
        <v>27000.000000000007</v>
      </c>
    </row>
    <row r="10" spans="1:11" x14ac:dyDescent="0.2">
      <c r="A10" s="7">
        <v>3</v>
      </c>
      <c r="B10" s="31" t="s">
        <v>70</v>
      </c>
      <c r="C10" s="7">
        <v>1975</v>
      </c>
      <c r="D10" s="7">
        <v>1</v>
      </c>
      <c r="E10" s="1">
        <v>5000</v>
      </c>
      <c r="F10" s="1">
        <v>5000</v>
      </c>
      <c r="G10" s="43">
        <v>10</v>
      </c>
      <c r="H10" s="43">
        <v>42</v>
      </c>
      <c r="I10" s="1">
        <v>5000</v>
      </c>
      <c r="J10" s="30">
        <f t="shared" si="0"/>
        <v>0</v>
      </c>
    </row>
    <row r="11" spans="1:11" x14ac:dyDescent="0.2">
      <c r="A11" s="14">
        <v>4</v>
      </c>
      <c r="B11" s="31" t="s">
        <v>71</v>
      </c>
      <c r="C11" s="7">
        <v>2007</v>
      </c>
      <c r="D11" s="7">
        <v>1</v>
      </c>
      <c r="E11" s="1">
        <v>9000</v>
      </c>
      <c r="F11" s="1">
        <v>9000</v>
      </c>
      <c r="G11" s="43">
        <v>10</v>
      </c>
      <c r="H11" s="43">
        <v>10</v>
      </c>
      <c r="I11" s="1">
        <v>9000</v>
      </c>
      <c r="J11" s="30">
        <f t="shared" si="0"/>
        <v>0</v>
      </c>
    </row>
    <row r="12" spans="1:11" x14ac:dyDescent="0.2">
      <c r="A12" s="7">
        <v>5</v>
      </c>
      <c r="B12" s="31" t="s">
        <v>15</v>
      </c>
      <c r="C12" s="7">
        <v>2007</v>
      </c>
      <c r="D12" s="7">
        <v>2</v>
      </c>
      <c r="E12" s="1">
        <v>2100</v>
      </c>
      <c r="F12" s="1">
        <v>4200</v>
      </c>
      <c r="G12" s="43">
        <v>10</v>
      </c>
      <c r="H12" s="43">
        <v>10</v>
      </c>
      <c r="I12" s="1">
        <v>4200</v>
      </c>
      <c r="J12" s="30">
        <f t="shared" si="0"/>
        <v>0</v>
      </c>
    </row>
    <row r="13" spans="1:11" x14ac:dyDescent="0.2">
      <c r="A13" s="14">
        <v>6</v>
      </c>
      <c r="B13" s="31" t="s">
        <v>16</v>
      </c>
      <c r="C13" s="7">
        <v>2006</v>
      </c>
      <c r="D13" s="7">
        <v>1</v>
      </c>
      <c r="E13" s="1">
        <v>36000</v>
      </c>
      <c r="F13" s="1">
        <v>36000</v>
      </c>
      <c r="G13" s="43">
        <v>5</v>
      </c>
      <c r="H13" s="43">
        <v>11</v>
      </c>
      <c r="I13" s="1">
        <v>36000</v>
      </c>
      <c r="J13" s="30">
        <f t="shared" si="0"/>
        <v>0</v>
      </c>
    </row>
    <row r="14" spans="1:11" x14ac:dyDescent="0.2">
      <c r="A14" s="7">
        <v>7</v>
      </c>
      <c r="B14" s="31" t="s">
        <v>9</v>
      </c>
      <c r="C14" s="7">
        <v>2000</v>
      </c>
      <c r="D14" s="7">
        <v>1</v>
      </c>
      <c r="E14" s="1">
        <v>5570</v>
      </c>
      <c r="F14" s="1">
        <v>5570</v>
      </c>
      <c r="G14" s="43">
        <v>10</v>
      </c>
      <c r="H14" s="43">
        <v>17</v>
      </c>
      <c r="I14" s="1">
        <v>5570</v>
      </c>
      <c r="J14" s="30">
        <f t="shared" si="0"/>
        <v>0</v>
      </c>
    </row>
    <row r="15" spans="1:11" x14ac:dyDescent="0.2">
      <c r="A15" s="14">
        <v>8</v>
      </c>
      <c r="B15" s="31" t="s">
        <v>12</v>
      </c>
      <c r="C15" s="7">
        <v>2000</v>
      </c>
      <c r="D15" s="7">
        <v>1</v>
      </c>
      <c r="E15" s="1">
        <v>5950</v>
      </c>
      <c r="F15" s="1">
        <v>5950</v>
      </c>
      <c r="G15" s="43">
        <v>10</v>
      </c>
      <c r="H15" s="43">
        <v>17</v>
      </c>
      <c r="I15" s="1">
        <v>5950</v>
      </c>
      <c r="J15" s="30">
        <f t="shared" si="0"/>
        <v>0</v>
      </c>
    </row>
    <row r="16" spans="1:11" x14ac:dyDescent="0.2">
      <c r="A16" s="7">
        <v>9</v>
      </c>
      <c r="B16" s="31" t="s">
        <v>17</v>
      </c>
      <c r="C16" s="7">
        <v>2007</v>
      </c>
      <c r="D16" s="7">
        <v>1</v>
      </c>
      <c r="E16" s="1">
        <v>600</v>
      </c>
      <c r="F16" s="1">
        <v>600</v>
      </c>
      <c r="G16" s="43">
        <v>10</v>
      </c>
      <c r="H16" s="43">
        <v>10</v>
      </c>
      <c r="I16" s="1">
        <v>600</v>
      </c>
      <c r="J16" s="30">
        <f t="shared" si="0"/>
        <v>0</v>
      </c>
    </row>
    <row r="17" spans="1:11" x14ac:dyDescent="0.2">
      <c r="A17" s="14">
        <v>10</v>
      </c>
      <c r="B17" s="31" t="s">
        <v>14</v>
      </c>
      <c r="C17" s="7">
        <v>2005</v>
      </c>
      <c r="D17" s="7">
        <v>1</v>
      </c>
      <c r="E17" s="1">
        <v>13888.2</v>
      </c>
      <c r="F17" s="1">
        <v>13888.2</v>
      </c>
      <c r="G17" s="43">
        <v>7</v>
      </c>
      <c r="H17" s="43">
        <v>12</v>
      </c>
      <c r="I17" s="1">
        <v>13888.2</v>
      </c>
      <c r="J17" s="30">
        <f t="shared" si="0"/>
        <v>0</v>
      </c>
    </row>
    <row r="18" spans="1:11" x14ac:dyDescent="0.2">
      <c r="A18" s="7">
        <v>11</v>
      </c>
      <c r="B18" s="31" t="s">
        <v>19</v>
      </c>
      <c r="C18" s="7">
        <v>2010</v>
      </c>
      <c r="D18" s="7">
        <v>1</v>
      </c>
      <c r="E18" s="1">
        <v>73934</v>
      </c>
      <c r="F18" s="1">
        <v>73934</v>
      </c>
      <c r="G18" s="43">
        <v>7</v>
      </c>
      <c r="H18" s="43">
        <v>7</v>
      </c>
      <c r="I18" s="1">
        <v>73934</v>
      </c>
      <c r="J18" s="30">
        <f t="shared" si="0"/>
        <v>0</v>
      </c>
    </row>
    <row r="19" spans="1:11" x14ac:dyDescent="0.2">
      <c r="A19" s="14">
        <v>12</v>
      </c>
      <c r="B19" s="31" t="s">
        <v>20</v>
      </c>
      <c r="C19" s="7">
        <v>2010</v>
      </c>
      <c r="D19" s="7">
        <v>1</v>
      </c>
      <c r="E19" s="1">
        <v>38433.800000000003</v>
      </c>
      <c r="F19" s="1">
        <v>38433.800000000003</v>
      </c>
      <c r="G19" s="43">
        <v>5</v>
      </c>
      <c r="H19" s="43">
        <v>7</v>
      </c>
      <c r="I19" s="1">
        <v>38433.800000000003</v>
      </c>
      <c r="J19" s="30">
        <f t="shared" si="0"/>
        <v>0</v>
      </c>
    </row>
    <row r="20" spans="1:11" x14ac:dyDescent="0.2">
      <c r="A20" s="7">
        <v>13</v>
      </c>
      <c r="B20" s="31" t="s">
        <v>18</v>
      </c>
      <c r="C20" s="7">
        <v>2010</v>
      </c>
      <c r="D20" s="7">
        <v>1</v>
      </c>
      <c r="E20" s="1">
        <v>13943.400000000001</v>
      </c>
      <c r="F20" s="1">
        <v>13943.400000000001</v>
      </c>
      <c r="G20" s="43">
        <v>7</v>
      </c>
      <c r="H20" s="43">
        <v>7</v>
      </c>
      <c r="I20" s="1">
        <v>13943.400000000001</v>
      </c>
      <c r="J20" s="30">
        <f t="shared" si="0"/>
        <v>0</v>
      </c>
    </row>
    <row r="21" spans="1:11" x14ac:dyDescent="0.2">
      <c r="A21" s="14">
        <v>14</v>
      </c>
      <c r="B21" s="31" t="s">
        <v>73</v>
      </c>
      <c r="C21" s="7">
        <v>2010</v>
      </c>
      <c r="D21" s="7">
        <v>1</v>
      </c>
      <c r="E21" s="1">
        <v>5040</v>
      </c>
      <c r="F21" s="1">
        <v>5040</v>
      </c>
      <c r="G21" s="43">
        <v>7</v>
      </c>
      <c r="H21" s="43">
        <v>7</v>
      </c>
      <c r="I21" s="1">
        <v>5040</v>
      </c>
      <c r="J21" s="30">
        <f t="shared" si="0"/>
        <v>0</v>
      </c>
    </row>
    <row r="22" spans="1:11" x14ac:dyDescent="0.2">
      <c r="A22" s="7">
        <v>15</v>
      </c>
      <c r="B22" s="31" t="s">
        <v>74</v>
      </c>
      <c r="C22" s="7">
        <v>2010</v>
      </c>
      <c r="D22" s="7">
        <v>1</v>
      </c>
      <c r="E22" s="1">
        <v>25740</v>
      </c>
      <c r="F22" s="1">
        <v>25740</v>
      </c>
      <c r="G22" s="43">
        <v>7</v>
      </c>
      <c r="H22" s="43">
        <v>7</v>
      </c>
      <c r="I22" s="1">
        <v>25740</v>
      </c>
      <c r="J22" s="30">
        <f t="shared" si="0"/>
        <v>0</v>
      </c>
    </row>
    <row r="23" spans="1:11" x14ac:dyDescent="0.2">
      <c r="A23" s="14">
        <v>16</v>
      </c>
      <c r="B23" s="31" t="s">
        <v>13</v>
      </c>
      <c r="C23" s="7">
        <v>2010</v>
      </c>
      <c r="D23" s="7">
        <v>1</v>
      </c>
      <c r="E23" s="1">
        <v>18900.000000000004</v>
      </c>
      <c r="F23" s="1">
        <v>18900.000000000004</v>
      </c>
      <c r="G23" s="43">
        <v>10</v>
      </c>
      <c r="H23" s="43">
        <v>7</v>
      </c>
      <c r="I23" s="15">
        <v>18900</v>
      </c>
      <c r="J23" s="30">
        <f t="shared" si="0"/>
        <v>0</v>
      </c>
    </row>
    <row r="24" spans="1:11" s="9" customFormat="1" x14ac:dyDescent="0.2">
      <c r="A24" s="7">
        <v>17</v>
      </c>
      <c r="B24" s="31" t="s">
        <v>21</v>
      </c>
      <c r="C24" s="7">
        <v>2010</v>
      </c>
      <c r="D24" s="7">
        <v>1</v>
      </c>
      <c r="E24" s="8">
        <v>20875</v>
      </c>
      <c r="F24" s="8">
        <v>20875</v>
      </c>
      <c r="G24" s="44">
        <v>8</v>
      </c>
      <c r="H24" s="44">
        <v>7</v>
      </c>
      <c r="I24" s="8">
        <v>20875</v>
      </c>
      <c r="J24" s="30">
        <f t="shared" si="0"/>
        <v>0</v>
      </c>
      <c r="K24" s="3"/>
    </row>
    <row r="25" spans="1:11" s="9" customFormat="1" x14ac:dyDescent="0.2">
      <c r="A25" s="14">
        <v>18</v>
      </c>
      <c r="B25" s="31" t="s">
        <v>9</v>
      </c>
      <c r="C25" s="7">
        <v>2017</v>
      </c>
      <c r="D25" s="7">
        <v>1</v>
      </c>
      <c r="E25" s="8">
        <v>45000</v>
      </c>
      <c r="F25" s="8">
        <v>45000</v>
      </c>
      <c r="G25" s="44">
        <v>10</v>
      </c>
      <c r="H25" s="44">
        <v>0</v>
      </c>
      <c r="I25" s="29">
        <f>F25/10*3</f>
        <v>13500</v>
      </c>
      <c r="J25" s="30">
        <f t="shared" si="0"/>
        <v>31500</v>
      </c>
      <c r="K25" s="3"/>
    </row>
    <row r="26" spans="1:11" s="9" customFormat="1" x14ac:dyDescent="0.2">
      <c r="A26" s="7">
        <v>19</v>
      </c>
      <c r="B26" s="31" t="s">
        <v>6</v>
      </c>
      <c r="C26" s="7">
        <v>2017</v>
      </c>
      <c r="D26" s="7">
        <v>1</v>
      </c>
      <c r="E26" s="8">
        <v>36000</v>
      </c>
      <c r="F26" s="8">
        <v>36000</v>
      </c>
      <c r="G26" s="44">
        <v>10</v>
      </c>
      <c r="H26" s="44">
        <v>0</v>
      </c>
      <c r="I26" s="29">
        <f t="shared" ref="I26:I30" si="1">F26/10*3</f>
        <v>10800</v>
      </c>
      <c r="J26" s="30">
        <f t="shared" si="0"/>
        <v>25200</v>
      </c>
      <c r="K26" s="3"/>
    </row>
    <row r="27" spans="1:11" s="9" customFormat="1" x14ac:dyDescent="0.2">
      <c r="A27" s="14">
        <v>20</v>
      </c>
      <c r="B27" s="31" t="s">
        <v>75</v>
      </c>
      <c r="C27" s="7">
        <v>2017</v>
      </c>
      <c r="D27" s="7">
        <v>1</v>
      </c>
      <c r="E27" s="8">
        <v>162000</v>
      </c>
      <c r="F27" s="8">
        <v>162000</v>
      </c>
      <c r="G27" s="44">
        <v>10</v>
      </c>
      <c r="H27" s="44">
        <v>0</v>
      </c>
      <c r="I27" s="29">
        <f t="shared" si="1"/>
        <v>48600</v>
      </c>
      <c r="J27" s="30">
        <f t="shared" si="0"/>
        <v>113400</v>
      </c>
      <c r="K27" s="3"/>
    </row>
    <row r="28" spans="1:11" s="9" customFormat="1" x14ac:dyDescent="0.2">
      <c r="A28" s="7">
        <v>21</v>
      </c>
      <c r="B28" s="31" t="s">
        <v>22</v>
      </c>
      <c r="C28" s="7">
        <v>2017</v>
      </c>
      <c r="D28" s="7">
        <v>20</v>
      </c>
      <c r="E28" s="8">
        <v>13500</v>
      </c>
      <c r="F28" s="8">
        <v>270000</v>
      </c>
      <c r="G28" s="44">
        <v>10</v>
      </c>
      <c r="H28" s="44">
        <v>0</v>
      </c>
      <c r="I28" s="29">
        <f t="shared" si="1"/>
        <v>81000</v>
      </c>
      <c r="J28" s="30">
        <f t="shared" si="0"/>
        <v>189000</v>
      </c>
      <c r="K28" s="3"/>
    </row>
    <row r="29" spans="1:11" x14ac:dyDescent="0.2">
      <c r="A29" s="14">
        <v>22</v>
      </c>
      <c r="B29" s="31" t="s">
        <v>11</v>
      </c>
      <c r="C29" s="7">
        <v>2017</v>
      </c>
      <c r="D29" s="7">
        <v>1</v>
      </c>
      <c r="E29" s="1">
        <v>117000</v>
      </c>
      <c r="F29" s="1">
        <v>117000</v>
      </c>
      <c r="G29" s="43">
        <v>10</v>
      </c>
      <c r="H29" s="43">
        <v>0</v>
      </c>
      <c r="I29" s="29">
        <f t="shared" si="1"/>
        <v>35100</v>
      </c>
      <c r="J29" s="30">
        <f t="shared" si="0"/>
        <v>81900</v>
      </c>
    </row>
    <row r="30" spans="1:11" x14ac:dyDescent="0.2">
      <c r="A30" s="7">
        <v>23</v>
      </c>
      <c r="B30" s="31" t="s">
        <v>23</v>
      </c>
      <c r="C30" s="7">
        <v>2017</v>
      </c>
      <c r="D30" s="7">
        <v>1</v>
      </c>
      <c r="E30" s="1">
        <v>27000</v>
      </c>
      <c r="F30" s="1">
        <v>27000</v>
      </c>
      <c r="G30" s="43">
        <v>10</v>
      </c>
      <c r="H30" s="43">
        <v>0</v>
      </c>
      <c r="I30" s="29">
        <f t="shared" si="1"/>
        <v>8100</v>
      </c>
      <c r="J30" s="30">
        <f t="shared" si="0"/>
        <v>18900</v>
      </c>
    </row>
    <row r="31" spans="1:11" x14ac:dyDescent="0.2">
      <c r="A31" s="14">
        <v>24</v>
      </c>
      <c r="B31" s="31" t="s">
        <v>76</v>
      </c>
      <c r="C31" s="7">
        <v>2016</v>
      </c>
      <c r="D31" s="7">
        <v>1</v>
      </c>
      <c r="E31" s="1">
        <v>192000</v>
      </c>
      <c r="F31" s="1">
        <v>192000</v>
      </c>
      <c r="G31" s="43">
        <v>5</v>
      </c>
      <c r="H31" s="43">
        <v>1</v>
      </c>
      <c r="I31" s="15">
        <f>F31/4*3</f>
        <v>144000</v>
      </c>
      <c r="J31" s="30">
        <f t="shared" si="0"/>
        <v>48000</v>
      </c>
    </row>
    <row r="32" spans="1:11" x14ac:dyDescent="0.2">
      <c r="A32" s="7">
        <v>25</v>
      </c>
      <c r="B32" s="31" t="s">
        <v>77</v>
      </c>
      <c r="C32" s="7">
        <v>2016</v>
      </c>
      <c r="D32" s="7">
        <v>1</v>
      </c>
      <c r="E32" s="1">
        <v>176000</v>
      </c>
      <c r="F32" s="1">
        <v>176000</v>
      </c>
      <c r="G32" s="43">
        <v>5</v>
      </c>
      <c r="H32" s="43">
        <v>1</v>
      </c>
      <c r="I32" s="15">
        <f>F32/4*3</f>
        <v>132000</v>
      </c>
      <c r="J32" s="30">
        <f t="shared" si="0"/>
        <v>44000</v>
      </c>
    </row>
    <row r="33" spans="1:10" x14ac:dyDescent="0.2">
      <c r="A33" s="14">
        <v>26</v>
      </c>
      <c r="B33" s="31" t="s">
        <v>78</v>
      </c>
      <c r="C33" s="7">
        <v>2016</v>
      </c>
      <c r="D33" s="7">
        <v>1</v>
      </c>
      <c r="E33" s="1">
        <v>68571.42857142858</v>
      </c>
      <c r="F33" s="1">
        <v>68571.42857142858</v>
      </c>
      <c r="G33" s="43">
        <v>7</v>
      </c>
      <c r="H33" s="43">
        <v>1</v>
      </c>
      <c r="I33" s="32">
        <f>F33/6*3</f>
        <v>34285.71428571429</v>
      </c>
      <c r="J33" s="30">
        <f t="shared" si="0"/>
        <v>34285.71428571429</v>
      </c>
    </row>
    <row r="34" spans="1:10" x14ac:dyDescent="0.2">
      <c r="A34" s="7">
        <v>27</v>
      </c>
      <c r="B34" s="31" t="s">
        <v>79</v>
      </c>
      <c r="C34" s="7">
        <v>2017</v>
      </c>
      <c r="D34" s="7">
        <v>1</v>
      </c>
      <c r="E34" s="1">
        <v>27900</v>
      </c>
      <c r="F34" s="1">
        <v>27900</v>
      </c>
      <c r="G34" s="43">
        <v>8</v>
      </c>
      <c r="H34" s="43">
        <v>0</v>
      </c>
      <c r="I34" s="15">
        <f>F34/8*3</f>
        <v>10462.5</v>
      </c>
      <c r="J34" s="30">
        <f t="shared" si="0"/>
        <v>17437.5</v>
      </c>
    </row>
    <row r="35" spans="1:10" x14ac:dyDescent="0.2">
      <c r="A35" s="14">
        <v>28</v>
      </c>
      <c r="B35" s="31" t="s">
        <v>79</v>
      </c>
      <c r="C35" s="7">
        <v>2017</v>
      </c>
      <c r="D35" s="7">
        <v>1</v>
      </c>
      <c r="E35" s="1">
        <v>21150</v>
      </c>
      <c r="F35" s="1">
        <v>21150</v>
      </c>
      <c r="G35" s="43">
        <v>8</v>
      </c>
      <c r="H35" s="43">
        <v>0</v>
      </c>
      <c r="I35" s="15">
        <f>F35/8*3</f>
        <v>7931.25</v>
      </c>
      <c r="J35" s="30">
        <f t="shared" si="0"/>
        <v>13218.75</v>
      </c>
    </row>
    <row r="36" spans="1:10" x14ac:dyDescent="0.2">
      <c r="A36" s="7">
        <v>29</v>
      </c>
      <c r="B36" s="31" t="s">
        <v>49</v>
      </c>
      <c r="C36" s="7">
        <v>2017</v>
      </c>
      <c r="D36" s="7">
        <v>6</v>
      </c>
      <c r="E36" s="1">
        <v>50803.200000000004</v>
      </c>
      <c r="F36" s="1">
        <v>304819.20000000001</v>
      </c>
      <c r="G36" s="43">
        <v>7</v>
      </c>
      <c r="H36" s="43">
        <v>0</v>
      </c>
      <c r="I36" s="32">
        <f>F36/7*3</f>
        <v>130636.79999999999</v>
      </c>
      <c r="J36" s="30">
        <f t="shared" si="0"/>
        <v>174182.40000000002</v>
      </c>
    </row>
    <row r="37" spans="1:10" ht="28.5" x14ac:dyDescent="0.2">
      <c r="A37" s="14">
        <v>30</v>
      </c>
      <c r="B37" s="31" t="s">
        <v>50</v>
      </c>
      <c r="C37" s="7">
        <v>2017</v>
      </c>
      <c r="D37" s="7">
        <v>5</v>
      </c>
      <c r="E37" s="1">
        <v>454636.79999999999</v>
      </c>
      <c r="F37" s="1">
        <v>2273184</v>
      </c>
      <c r="G37" s="43">
        <v>5</v>
      </c>
      <c r="H37" s="43">
        <v>0</v>
      </c>
      <c r="I37" s="32">
        <f>F37/5*3</f>
        <v>1363910.4</v>
      </c>
      <c r="J37" s="30">
        <f t="shared" si="0"/>
        <v>909273.60000000009</v>
      </c>
    </row>
    <row r="38" spans="1:10" ht="28.5" x14ac:dyDescent="0.2">
      <c r="A38" s="7">
        <v>31</v>
      </c>
      <c r="B38" s="31" t="s">
        <v>51</v>
      </c>
      <c r="C38" s="7">
        <v>2017</v>
      </c>
      <c r="D38" s="7">
        <v>5</v>
      </c>
      <c r="E38" s="1">
        <v>41220</v>
      </c>
      <c r="F38" s="1">
        <v>206100</v>
      </c>
      <c r="G38" s="43">
        <v>7</v>
      </c>
      <c r="H38" s="43">
        <v>0</v>
      </c>
      <c r="I38" s="32">
        <f>F38/7*3</f>
        <v>88328.57142857142</v>
      </c>
      <c r="J38" s="30">
        <f t="shared" si="0"/>
        <v>117771.42857142858</v>
      </c>
    </row>
    <row r="39" spans="1:10" x14ac:dyDescent="0.2">
      <c r="A39" s="14">
        <v>32</v>
      </c>
      <c r="B39" s="31" t="s">
        <v>52</v>
      </c>
      <c r="C39" s="7">
        <v>2017</v>
      </c>
      <c r="D39" s="7">
        <v>1</v>
      </c>
      <c r="E39" s="1">
        <v>710208</v>
      </c>
      <c r="F39" s="1">
        <v>710208</v>
      </c>
      <c r="G39" s="43">
        <v>5</v>
      </c>
      <c r="H39" s="43">
        <v>0</v>
      </c>
      <c r="I39" s="32">
        <f>F39/5*3</f>
        <v>426124.80000000005</v>
      </c>
      <c r="J39" s="30">
        <f t="shared" si="0"/>
        <v>284083.19999999995</v>
      </c>
    </row>
    <row r="40" spans="1:10" ht="33.75" customHeight="1" x14ac:dyDescent="0.2">
      <c r="A40" s="7">
        <v>33</v>
      </c>
      <c r="B40" s="31" t="s">
        <v>53</v>
      </c>
      <c r="C40" s="7">
        <v>2017</v>
      </c>
      <c r="D40" s="7">
        <v>1</v>
      </c>
      <c r="E40" s="1">
        <v>467596.79999999999</v>
      </c>
      <c r="F40" s="1">
        <v>467596.79999999999</v>
      </c>
      <c r="G40" s="43">
        <v>5</v>
      </c>
      <c r="H40" s="43">
        <v>0</v>
      </c>
      <c r="I40" s="32">
        <f>F40/5*3</f>
        <v>280558.08000000002</v>
      </c>
      <c r="J40" s="30">
        <f t="shared" si="0"/>
        <v>187038.71999999997</v>
      </c>
    </row>
    <row r="41" spans="1:10" ht="28.5" x14ac:dyDescent="0.2">
      <c r="A41" s="14">
        <v>34</v>
      </c>
      <c r="B41" s="31" t="s">
        <v>54</v>
      </c>
      <c r="C41" s="7">
        <v>2017</v>
      </c>
      <c r="D41" s="7">
        <v>1</v>
      </c>
      <c r="E41" s="1">
        <v>840844.80000000005</v>
      </c>
      <c r="F41" s="1">
        <v>840844.80000000005</v>
      </c>
      <c r="G41" s="43">
        <v>5</v>
      </c>
      <c r="H41" s="43">
        <v>0</v>
      </c>
      <c r="I41" s="32">
        <f>F41/5*3</f>
        <v>504506.88000000006</v>
      </c>
      <c r="J41" s="30">
        <f t="shared" si="0"/>
        <v>336337.91999999998</v>
      </c>
    </row>
    <row r="42" spans="1:10" ht="17.25" customHeight="1" x14ac:dyDescent="0.2">
      <c r="A42" s="7">
        <v>35</v>
      </c>
      <c r="B42" s="31" t="s">
        <v>58</v>
      </c>
      <c r="C42" s="7">
        <v>2017</v>
      </c>
      <c r="D42" s="7">
        <v>1</v>
      </c>
      <c r="E42" s="1">
        <v>221875.20000000001</v>
      </c>
      <c r="F42" s="1">
        <v>221875.20000000001</v>
      </c>
      <c r="G42" s="43">
        <v>7</v>
      </c>
      <c r="H42" s="43">
        <v>0</v>
      </c>
      <c r="I42" s="32">
        <f>F42/7*3</f>
        <v>95089.371428571438</v>
      </c>
      <c r="J42" s="30">
        <f t="shared" si="0"/>
        <v>126785.82857142857</v>
      </c>
    </row>
    <row r="43" spans="1:10" ht="28.5" x14ac:dyDescent="0.2">
      <c r="A43" s="14">
        <v>36</v>
      </c>
      <c r="B43" s="31" t="s">
        <v>55</v>
      </c>
      <c r="C43" s="7">
        <v>2017</v>
      </c>
      <c r="D43" s="7">
        <v>1</v>
      </c>
      <c r="E43" s="1">
        <v>244800</v>
      </c>
      <c r="F43" s="1">
        <v>244800</v>
      </c>
      <c r="G43" s="43">
        <v>7</v>
      </c>
      <c r="H43" s="43">
        <v>0</v>
      </c>
      <c r="I43" s="32">
        <f t="shared" ref="I43:I45" si="2">F43/7*3</f>
        <v>104914.28571428571</v>
      </c>
      <c r="J43" s="30">
        <f t="shared" si="0"/>
        <v>139885.71428571429</v>
      </c>
    </row>
    <row r="44" spans="1:10" ht="28.5" x14ac:dyDescent="0.2">
      <c r="A44" s="7">
        <v>37</v>
      </c>
      <c r="B44" s="31" t="s">
        <v>56</v>
      </c>
      <c r="C44" s="7">
        <v>2017</v>
      </c>
      <c r="D44" s="7">
        <v>1</v>
      </c>
      <c r="E44" s="1">
        <v>10238.4</v>
      </c>
      <c r="F44" s="1">
        <v>10238.4</v>
      </c>
      <c r="G44" s="43">
        <v>7</v>
      </c>
      <c r="H44" s="43">
        <v>0</v>
      </c>
      <c r="I44" s="32">
        <f t="shared" si="2"/>
        <v>4387.8857142857141</v>
      </c>
      <c r="J44" s="30">
        <f t="shared" si="0"/>
        <v>5850.5142857142855</v>
      </c>
    </row>
    <row r="45" spans="1:10" ht="28.5" x14ac:dyDescent="0.2">
      <c r="A45" s="14">
        <v>38</v>
      </c>
      <c r="B45" s="31" t="s">
        <v>57</v>
      </c>
      <c r="C45" s="7">
        <v>2017</v>
      </c>
      <c r="D45" s="7">
        <v>1</v>
      </c>
      <c r="E45" s="1">
        <v>52830</v>
      </c>
      <c r="F45" s="1">
        <v>52830</v>
      </c>
      <c r="G45" s="43">
        <v>7</v>
      </c>
      <c r="H45" s="43">
        <v>0</v>
      </c>
      <c r="I45" s="32">
        <f t="shared" si="2"/>
        <v>22641.428571428572</v>
      </c>
      <c r="J45" s="30">
        <f t="shared" si="0"/>
        <v>30188.571428571428</v>
      </c>
    </row>
    <row r="46" spans="1:10" ht="42.75" x14ac:dyDescent="0.2">
      <c r="A46" s="7">
        <v>39</v>
      </c>
      <c r="B46" s="31" t="s">
        <v>418</v>
      </c>
      <c r="C46" s="7">
        <v>2018</v>
      </c>
      <c r="D46" s="7">
        <v>1</v>
      </c>
      <c r="E46" s="8">
        <v>195000</v>
      </c>
      <c r="F46" s="8">
        <v>195000</v>
      </c>
      <c r="I46" s="15">
        <f>F46/5*3</f>
        <v>117000</v>
      </c>
      <c r="J46" s="30">
        <f t="shared" si="0"/>
        <v>78000</v>
      </c>
    </row>
    <row r="47" spans="1:10" x14ac:dyDescent="0.2">
      <c r="A47" s="14">
        <v>40</v>
      </c>
      <c r="B47" s="31" t="s">
        <v>161</v>
      </c>
      <c r="C47" s="7">
        <v>2018</v>
      </c>
      <c r="D47" s="7">
        <v>1</v>
      </c>
      <c r="E47" s="8">
        <v>30000</v>
      </c>
      <c r="F47" s="8">
        <v>30000</v>
      </c>
      <c r="I47" s="15">
        <f>F47/5*3</f>
        <v>18000</v>
      </c>
      <c r="J47" s="30">
        <f t="shared" si="0"/>
        <v>12000</v>
      </c>
    </row>
    <row r="48" spans="1:10" x14ac:dyDescent="0.2">
      <c r="A48" s="7">
        <v>41</v>
      </c>
      <c r="B48" s="31" t="s">
        <v>163</v>
      </c>
      <c r="C48" s="7">
        <v>2018</v>
      </c>
      <c r="D48" s="7">
        <v>41.3</v>
      </c>
      <c r="E48" s="8">
        <v>9700</v>
      </c>
      <c r="F48" s="8">
        <v>400610</v>
      </c>
      <c r="I48" s="15">
        <f t="shared" ref="I48" si="3">F48/5*3</f>
        <v>240366</v>
      </c>
      <c r="J48" s="30">
        <f t="shared" si="0"/>
        <v>160244</v>
      </c>
    </row>
    <row r="49" spans="1:10" ht="28.5" x14ac:dyDescent="0.2">
      <c r="A49" s="14">
        <v>42</v>
      </c>
      <c r="B49" s="31" t="s">
        <v>170</v>
      </c>
      <c r="C49" s="7">
        <v>2018</v>
      </c>
      <c r="D49" s="7">
        <v>2</v>
      </c>
      <c r="E49" s="8">
        <v>128000</v>
      </c>
      <c r="F49" s="8">
        <v>256000</v>
      </c>
      <c r="I49" s="15">
        <f>F49/8*3</f>
        <v>96000</v>
      </c>
      <c r="J49" s="30">
        <f t="shared" si="0"/>
        <v>160000</v>
      </c>
    </row>
    <row r="50" spans="1:10" ht="28.5" x14ac:dyDescent="0.2">
      <c r="A50" s="7">
        <v>43</v>
      </c>
      <c r="B50" s="31" t="s">
        <v>172</v>
      </c>
      <c r="C50" s="7">
        <v>2018</v>
      </c>
      <c r="D50" s="7">
        <v>1</v>
      </c>
      <c r="E50" s="8">
        <v>336000</v>
      </c>
      <c r="F50" s="8">
        <v>336000</v>
      </c>
      <c r="I50" s="15">
        <f>F50/8*3</f>
        <v>126000</v>
      </c>
      <c r="J50" s="30">
        <f t="shared" si="0"/>
        <v>210000</v>
      </c>
    </row>
    <row r="51" spans="1:10" ht="28.5" x14ac:dyDescent="0.2">
      <c r="A51" s="14">
        <v>44</v>
      </c>
      <c r="B51" s="31" t="s">
        <v>171</v>
      </c>
      <c r="C51" s="7">
        <v>2018</v>
      </c>
      <c r="D51" s="7">
        <v>1</v>
      </c>
      <c r="E51" s="8">
        <v>337200</v>
      </c>
      <c r="F51" s="8">
        <v>337200</v>
      </c>
      <c r="I51" s="15">
        <f>F51/8*3</f>
        <v>126450</v>
      </c>
      <c r="J51" s="30">
        <f t="shared" si="0"/>
        <v>210750</v>
      </c>
    </row>
    <row r="52" spans="1:10" ht="28.5" x14ac:dyDescent="0.2">
      <c r="A52" s="7">
        <v>45</v>
      </c>
      <c r="B52" s="31" t="s">
        <v>173</v>
      </c>
      <c r="C52" s="7">
        <v>2018</v>
      </c>
      <c r="D52" s="7">
        <v>1</v>
      </c>
      <c r="E52" s="8">
        <v>53776</v>
      </c>
      <c r="F52" s="8">
        <v>53776</v>
      </c>
      <c r="I52" s="15">
        <f>F52/8*3</f>
        <v>20166</v>
      </c>
      <c r="J52" s="30">
        <f t="shared" si="0"/>
        <v>33610</v>
      </c>
    </row>
    <row r="53" spans="1:10" ht="42.75" x14ac:dyDescent="0.2">
      <c r="A53" s="14">
        <v>46</v>
      </c>
      <c r="B53" s="31" t="s">
        <v>417</v>
      </c>
      <c r="C53" s="7">
        <v>2018</v>
      </c>
      <c r="D53" s="7">
        <v>5</v>
      </c>
      <c r="E53" s="8">
        <v>86064</v>
      </c>
      <c r="F53" s="8">
        <v>430320</v>
      </c>
      <c r="I53" s="15">
        <f>F53/10*3</f>
        <v>129096</v>
      </c>
      <c r="J53" s="30">
        <f t="shared" si="0"/>
        <v>301224</v>
      </c>
    </row>
    <row r="54" spans="1:10" ht="42.75" x14ac:dyDescent="0.2">
      <c r="A54" s="7">
        <v>47</v>
      </c>
      <c r="B54" s="31" t="s">
        <v>416</v>
      </c>
      <c r="C54" s="7">
        <v>2018</v>
      </c>
      <c r="D54" s="7">
        <v>1</v>
      </c>
      <c r="E54" s="8">
        <v>183690</v>
      </c>
      <c r="F54" s="8">
        <v>183690</v>
      </c>
      <c r="I54" s="15">
        <f t="shared" ref="I54:I68" si="4">F54/10*3</f>
        <v>55107</v>
      </c>
      <c r="J54" s="30">
        <f t="shared" si="0"/>
        <v>128583</v>
      </c>
    </row>
    <row r="55" spans="1:10" ht="28.5" x14ac:dyDescent="0.2">
      <c r="A55" s="14">
        <v>48</v>
      </c>
      <c r="B55" s="31" t="s">
        <v>415</v>
      </c>
      <c r="C55" s="7">
        <v>2018</v>
      </c>
      <c r="D55" s="7">
        <v>1</v>
      </c>
      <c r="E55" s="8">
        <v>64230</v>
      </c>
      <c r="F55" s="8">
        <v>64230</v>
      </c>
      <c r="I55" s="15">
        <f t="shared" si="4"/>
        <v>19269</v>
      </c>
      <c r="J55" s="30">
        <f t="shared" si="0"/>
        <v>44961</v>
      </c>
    </row>
    <row r="56" spans="1:10" ht="28.5" x14ac:dyDescent="0.2">
      <c r="A56" s="7">
        <v>49</v>
      </c>
      <c r="B56" s="31" t="s">
        <v>414</v>
      </c>
      <c r="C56" s="7">
        <v>2018</v>
      </c>
      <c r="D56" s="7">
        <v>1</v>
      </c>
      <c r="E56" s="8">
        <v>61660</v>
      </c>
      <c r="F56" s="8">
        <v>61660</v>
      </c>
      <c r="I56" s="15">
        <f t="shared" si="4"/>
        <v>18498</v>
      </c>
      <c r="J56" s="30">
        <f t="shared" si="0"/>
        <v>43162</v>
      </c>
    </row>
    <row r="57" spans="1:10" ht="38.25" x14ac:dyDescent="0.2">
      <c r="A57" s="14">
        <v>50</v>
      </c>
      <c r="B57" s="61" t="s">
        <v>419</v>
      </c>
      <c r="C57" s="7">
        <v>2018</v>
      </c>
      <c r="D57" s="7">
        <v>5</v>
      </c>
      <c r="E57" s="8">
        <v>51380</v>
      </c>
      <c r="F57" s="8">
        <v>256900</v>
      </c>
      <c r="I57" s="15">
        <f t="shared" si="4"/>
        <v>77070</v>
      </c>
      <c r="J57" s="30">
        <f t="shared" si="0"/>
        <v>179830</v>
      </c>
    </row>
    <row r="58" spans="1:10" ht="28.5" x14ac:dyDescent="0.2">
      <c r="A58" s="7">
        <v>51</v>
      </c>
      <c r="B58" s="31" t="s">
        <v>420</v>
      </c>
      <c r="C58" s="7">
        <v>2018</v>
      </c>
      <c r="D58" s="7">
        <v>2</v>
      </c>
      <c r="E58" s="8">
        <v>55235</v>
      </c>
      <c r="F58" s="8">
        <v>110470</v>
      </c>
      <c r="I58" s="15">
        <f t="shared" si="4"/>
        <v>33141</v>
      </c>
      <c r="J58" s="30">
        <f t="shared" si="0"/>
        <v>77329</v>
      </c>
    </row>
    <row r="59" spans="1:10" ht="25.5" x14ac:dyDescent="0.2">
      <c r="A59" s="14">
        <v>52</v>
      </c>
      <c r="B59" s="61" t="s">
        <v>421</v>
      </c>
      <c r="C59" s="7">
        <v>2018</v>
      </c>
      <c r="D59" s="7">
        <v>3</v>
      </c>
      <c r="E59" s="8">
        <v>38536.666666666664</v>
      </c>
      <c r="F59" s="8">
        <v>115610</v>
      </c>
      <c r="I59" s="15">
        <f t="shared" si="4"/>
        <v>34683</v>
      </c>
      <c r="J59" s="30">
        <f t="shared" si="0"/>
        <v>80927</v>
      </c>
    </row>
    <row r="60" spans="1:10" ht="28.5" x14ac:dyDescent="0.2">
      <c r="A60" s="7">
        <v>53</v>
      </c>
      <c r="B60" s="31" t="s">
        <v>413</v>
      </c>
      <c r="C60" s="7">
        <v>2018</v>
      </c>
      <c r="D60" s="7">
        <v>1</v>
      </c>
      <c r="E60" s="8">
        <v>86060</v>
      </c>
      <c r="F60" s="8">
        <v>86060</v>
      </c>
      <c r="I60" s="15">
        <f t="shared" si="4"/>
        <v>25818</v>
      </c>
      <c r="J60" s="30">
        <f t="shared" si="0"/>
        <v>60242</v>
      </c>
    </row>
    <row r="61" spans="1:10" x14ac:dyDescent="0.2">
      <c r="A61" s="14">
        <v>54</v>
      </c>
      <c r="B61" s="31" t="s">
        <v>167</v>
      </c>
      <c r="C61" s="7">
        <v>2018</v>
      </c>
      <c r="D61" s="7">
        <v>6</v>
      </c>
      <c r="E61" s="8">
        <v>61651.666666666664</v>
      </c>
      <c r="F61" s="8">
        <v>369910</v>
      </c>
      <c r="I61" s="15">
        <f t="shared" si="4"/>
        <v>110973</v>
      </c>
      <c r="J61" s="30">
        <f t="shared" si="0"/>
        <v>258937</v>
      </c>
    </row>
    <row r="62" spans="1:10" x14ac:dyDescent="0.2">
      <c r="A62" s="7">
        <v>55</v>
      </c>
      <c r="B62" s="31" t="s">
        <v>168</v>
      </c>
      <c r="C62" s="7">
        <v>2018</v>
      </c>
      <c r="D62" s="7">
        <v>5</v>
      </c>
      <c r="E62" s="8">
        <v>26972</v>
      </c>
      <c r="F62" s="8">
        <v>134860</v>
      </c>
      <c r="I62" s="15">
        <f t="shared" si="4"/>
        <v>40458</v>
      </c>
      <c r="J62" s="30">
        <f t="shared" si="0"/>
        <v>94402</v>
      </c>
    </row>
    <row r="63" spans="1:10" x14ac:dyDescent="0.2">
      <c r="A63" s="14">
        <v>56</v>
      </c>
      <c r="B63" s="31" t="s">
        <v>169</v>
      </c>
      <c r="C63" s="7">
        <v>2018</v>
      </c>
      <c r="D63" s="7">
        <v>2</v>
      </c>
      <c r="E63" s="8">
        <v>44970</v>
      </c>
      <c r="F63" s="10">
        <v>89940</v>
      </c>
      <c r="I63" s="15">
        <f t="shared" si="4"/>
        <v>26982</v>
      </c>
      <c r="J63" s="30">
        <f t="shared" si="0"/>
        <v>62958</v>
      </c>
    </row>
    <row r="64" spans="1:10" x14ac:dyDescent="0.2">
      <c r="A64" s="7">
        <v>57</v>
      </c>
      <c r="B64" s="31" t="s">
        <v>199</v>
      </c>
      <c r="C64" s="7">
        <v>2018</v>
      </c>
      <c r="D64" s="7">
        <v>2</v>
      </c>
      <c r="E64" s="8">
        <v>29000</v>
      </c>
      <c r="F64" s="10">
        <v>58000</v>
      </c>
      <c r="G64" s="45"/>
      <c r="H64" s="45"/>
      <c r="I64" s="15">
        <f t="shared" si="4"/>
        <v>17400</v>
      </c>
      <c r="J64" s="30">
        <f t="shared" si="0"/>
        <v>40600</v>
      </c>
    </row>
    <row r="65" spans="1:10" x14ac:dyDescent="0.2">
      <c r="A65" s="14">
        <v>58</v>
      </c>
      <c r="B65" s="31" t="s">
        <v>200</v>
      </c>
      <c r="C65" s="7">
        <v>2018</v>
      </c>
      <c r="D65" s="7">
        <v>4</v>
      </c>
      <c r="E65" s="8">
        <v>25000</v>
      </c>
      <c r="F65" s="10">
        <v>100000</v>
      </c>
      <c r="G65" s="45"/>
      <c r="H65" s="45"/>
      <c r="I65" s="15">
        <f t="shared" si="4"/>
        <v>30000</v>
      </c>
      <c r="J65" s="30">
        <f t="shared" si="0"/>
        <v>70000</v>
      </c>
    </row>
    <row r="66" spans="1:10" x14ac:dyDescent="0.2">
      <c r="A66" s="7">
        <v>59</v>
      </c>
      <c r="B66" s="31" t="s">
        <v>201</v>
      </c>
      <c r="C66" s="7">
        <v>2018</v>
      </c>
      <c r="D66" s="7">
        <v>8</v>
      </c>
      <c r="E66" s="8">
        <v>8500</v>
      </c>
      <c r="F66" s="10">
        <v>68000</v>
      </c>
      <c r="G66" s="45"/>
      <c r="H66" s="45"/>
      <c r="I66" s="15">
        <f t="shared" si="4"/>
        <v>20400</v>
      </c>
      <c r="J66" s="30">
        <f t="shared" si="0"/>
        <v>47600</v>
      </c>
    </row>
    <row r="67" spans="1:10" ht="16.5" customHeight="1" x14ac:dyDescent="0.2">
      <c r="A67" s="14">
        <v>60</v>
      </c>
      <c r="B67" s="31" t="s">
        <v>203</v>
      </c>
      <c r="C67" s="7">
        <v>2018</v>
      </c>
      <c r="D67" s="7">
        <v>35</v>
      </c>
      <c r="E67" s="8">
        <v>84900</v>
      </c>
      <c r="F67" s="10">
        <v>2971500</v>
      </c>
      <c r="G67" s="44"/>
      <c r="H67" s="44"/>
      <c r="I67" s="29">
        <f t="shared" si="4"/>
        <v>891450</v>
      </c>
      <c r="J67" s="33">
        <f t="shared" si="0"/>
        <v>2080050</v>
      </c>
    </row>
    <row r="68" spans="1:10" ht="20.25" customHeight="1" x14ac:dyDescent="0.2">
      <c r="A68" s="7">
        <v>61</v>
      </c>
      <c r="B68" s="61" t="s">
        <v>164</v>
      </c>
      <c r="C68" s="7">
        <v>2018</v>
      </c>
      <c r="D68" s="7">
        <v>1</v>
      </c>
      <c r="E68" s="8">
        <v>885835</v>
      </c>
      <c r="F68" s="10">
        <v>885835</v>
      </c>
      <c r="I68" s="15">
        <f t="shared" si="4"/>
        <v>265750.5</v>
      </c>
      <c r="J68" s="30">
        <f t="shared" si="0"/>
        <v>620084.5</v>
      </c>
    </row>
    <row r="69" spans="1:10" x14ac:dyDescent="0.2">
      <c r="A69" s="14">
        <v>62</v>
      </c>
      <c r="B69" s="31" t="s">
        <v>185</v>
      </c>
      <c r="C69" s="7">
        <v>2019</v>
      </c>
      <c r="D69" s="7">
        <v>10</v>
      </c>
      <c r="E69" s="8">
        <v>19200</v>
      </c>
      <c r="F69" s="10">
        <v>192000</v>
      </c>
      <c r="I69" s="15">
        <f>F69/10*2</f>
        <v>38400</v>
      </c>
      <c r="J69" s="30">
        <f t="shared" si="0"/>
        <v>153600</v>
      </c>
    </row>
    <row r="70" spans="1:10" ht="28.5" x14ac:dyDescent="0.2">
      <c r="A70" s="7">
        <v>63</v>
      </c>
      <c r="B70" s="31" t="s">
        <v>186</v>
      </c>
      <c r="C70" s="7">
        <v>2019</v>
      </c>
      <c r="D70" s="7">
        <v>1</v>
      </c>
      <c r="E70" s="8">
        <v>65000</v>
      </c>
      <c r="F70" s="10">
        <v>65000</v>
      </c>
      <c r="I70" s="15">
        <f>F70/10*2</f>
        <v>13000</v>
      </c>
      <c r="J70" s="30">
        <f t="shared" si="0"/>
        <v>52000</v>
      </c>
    </row>
    <row r="71" spans="1:10" x14ac:dyDescent="0.2">
      <c r="A71" s="14">
        <v>64</v>
      </c>
      <c r="B71" s="31" t="s">
        <v>165</v>
      </c>
      <c r="C71" s="7">
        <v>2019</v>
      </c>
      <c r="D71" s="7">
        <v>1</v>
      </c>
      <c r="E71" s="8">
        <v>255000</v>
      </c>
      <c r="F71" s="10">
        <v>255000</v>
      </c>
      <c r="I71" s="15">
        <f>F71/5*2</f>
        <v>102000</v>
      </c>
      <c r="J71" s="30">
        <f t="shared" ref="J71:J89" si="5">F71-I71</f>
        <v>153000</v>
      </c>
    </row>
    <row r="72" spans="1:10" ht="28.5" x14ac:dyDescent="0.2">
      <c r="A72" s="7">
        <v>65</v>
      </c>
      <c r="B72" s="31" t="s">
        <v>412</v>
      </c>
      <c r="C72" s="7">
        <v>2019</v>
      </c>
      <c r="D72" s="7">
        <v>1</v>
      </c>
      <c r="E72" s="8">
        <v>175000</v>
      </c>
      <c r="F72" s="10">
        <v>175000</v>
      </c>
      <c r="I72" s="15">
        <f>F72/5*2</f>
        <v>70000</v>
      </c>
      <c r="J72" s="30">
        <f t="shared" si="5"/>
        <v>105000</v>
      </c>
    </row>
    <row r="73" spans="1:10" x14ac:dyDescent="0.2">
      <c r="A73" s="14">
        <v>66</v>
      </c>
      <c r="B73" s="31" t="s">
        <v>166</v>
      </c>
      <c r="C73" s="7">
        <v>2019</v>
      </c>
      <c r="D73" s="7">
        <v>1</v>
      </c>
      <c r="E73" s="8">
        <v>70000</v>
      </c>
      <c r="F73" s="10">
        <v>70000</v>
      </c>
      <c r="I73" s="15">
        <f>F73/8*2</f>
        <v>17500</v>
      </c>
      <c r="J73" s="30">
        <f t="shared" si="5"/>
        <v>52500</v>
      </c>
    </row>
    <row r="74" spans="1:10" x14ac:dyDescent="0.2">
      <c r="A74" s="7">
        <v>67</v>
      </c>
      <c r="B74" s="31" t="s">
        <v>162</v>
      </c>
      <c r="C74" s="7">
        <v>2019</v>
      </c>
      <c r="D74" s="7">
        <v>1</v>
      </c>
      <c r="E74" s="8">
        <v>560000</v>
      </c>
      <c r="F74" s="10">
        <v>560000</v>
      </c>
      <c r="I74" s="32">
        <f>E74/3*2</f>
        <v>373333.33333333331</v>
      </c>
      <c r="J74" s="30">
        <f t="shared" si="5"/>
        <v>186666.66666666669</v>
      </c>
    </row>
    <row r="75" spans="1:10" x14ac:dyDescent="0.2">
      <c r="A75" s="14">
        <v>68</v>
      </c>
      <c r="B75" s="31" t="s">
        <v>178</v>
      </c>
      <c r="C75" s="7">
        <v>2019</v>
      </c>
      <c r="D75" s="7">
        <v>1</v>
      </c>
      <c r="E75" s="8">
        <v>365000</v>
      </c>
      <c r="F75" s="10">
        <v>365000</v>
      </c>
      <c r="I75" s="15">
        <f>F75/8*2</f>
        <v>91250</v>
      </c>
      <c r="J75" s="30">
        <f t="shared" si="5"/>
        <v>273750</v>
      </c>
    </row>
    <row r="76" spans="1:10" x14ac:dyDescent="0.2">
      <c r="A76" s="7">
        <v>69</v>
      </c>
      <c r="B76" s="31" t="s">
        <v>202</v>
      </c>
      <c r="C76" s="7">
        <v>2019</v>
      </c>
      <c r="D76" s="7">
        <v>1</v>
      </c>
      <c r="E76" s="8">
        <v>37900</v>
      </c>
      <c r="F76" s="10">
        <v>37900</v>
      </c>
      <c r="I76" s="15">
        <f>3790*2</f>
        <v>7580</v>
      </c>
      <c r="J76" s="30">
        <f t="shared" si="5"/>
        <v>30320</v>
      </c>
    </row>
    <row r="77" spans="1:10" ht="29.25" customHeight="1" x14ac:dyDescent="0.2">
      <c r="A77" s="14">
        <v>70</v>
      </c>
      <c r="B77" s="31" t="s">
        <v>411</v>
      </c>
      <c r="C77" s="7">
        <v>2019</v>
      </c>
      <c r="D77" s="7">
        <v>1</v>
      </c>
      <c r="E77" s="8">
        <v>60000</v>
      </c>
      <c r="F77" s="10">
        <v>60000</v>
      </c>
      <c r="I77" s="15">
        <f>F77/10*2</f>
        <v>12000</v>
      </c>
      <c r="J77" s="30">
        <f t="shared" si="5"/>
        <v>48000</v>
      </c>
    </row>
    <row r="78" spans="1:10" ht="27.75" customHeight="1" x14ac:dyDescent="0.2">
      <c r="A78" s="7">
        <v>71</v>
      </c>
      <c r="B78" s="31" t="s">
        <v>422</v>
      </c>
      <c r="C78" s="7">
        <v>2019</v>
      </c>
      <c r="D78" s="7">
        <v>1</v>
      </c>
      <c r="E78" s="8">
        <v>50000</v>
      </c>
      <c r="F78" s="10">
        <v>50000</v>
      </c>
      <c r="I78" s="15">
        <f t="shared" ref="I78:I89" si="6">F78/10*2</f>
        <v>10000</v>
      </c>
      <c r="J78" s="30">
        <f t="shared" si="5"/>
        <v>40000</v>
      </c>
    </row>
    <row r="79" spans="1:10" x14ac:dyDescent="0.2">
      <c r="A79" s="14">
        <v>72</v>
      </c>
      <c r="B79" s="31" t="s">
        <v>181</v>
      </c>
      <c r="C79" s="7">
        <v>2019</v>
      </c>
      <c r="D79" s="7">
        <v>1</v>
      </c>
      <c r="E79" s="8">
        <v>13000</v>
      </c>
      <c r="F79" s="10">
        <v>13000</v>
      </c>
      <c r="I79" s="15">
        <f t="shared" si="6"/>
        <v>2600</v>
      </c>
      <c r="J79" s="30">
        <f t="shared" si="5"/>
        <v>10400</v>
      </c>
    </row>
    <row r="80" spans="1:10" ht="28.5" x14ac:dyDescent="0.2">
      <c r="A80" s="7">
        <v>73</v>
      </c>
      <c r="B80" s="31" t="s">
        <v>410</v>
      </c>
      <c r="C80" s="7">
        <v>2019</v>
      </c>
      <c r="D80" s="7">
        <v>1</v>
      </c>
      <c r="E80" s="8">
        <v>60000</v>
      </c>
      <c r="F80" s="10">
        <v>60000</v>
      </c>
      <c r="I80" s="15">
        <f t="shared" si="6"/>
        <v>12000</v>
      </c>
      <c r="J80" s="30">
        <f t="shared" si="5"/>
        <v>48000</v>
      </c>
    </row>
    <row r="81" spans="1:10" x14ac:dyDescent="0.2">
      <c r="A81" s="14">
        <v>74</v>
      </c>
      <c r="B81" s="31" t="s">
        <v>182</v>
      </c>
      <c r="C81" s="7">
        <v>2019</v>
      </c>
      <c r="D81" s="7">
        <v>5</v>
      </c>
      <c r="E81" s="8">
        <v>14000</v>
      </c>
      <c r="F81" s="10">
        <v>70000</v>
      </c>
      <c r="I81" s="15">
        <f t="shared" si="6"/>
        <v>14000</v>
      </c>
      <c r="J81" s="30">
        <f t="shared" si="5"/>
        <v>56000</v>
      </c>
    </row>
    <row r="82" spans="1:10" x14ac:dyDescent="0.2">
      <c r="A82" s="7">
        <v>75</v>
      </c>
      <c r="B82" s="31" t="s">
        <v>184</v>
      </c>
      <c r="C82" s="7">
        <v>2019</v>
      </c>
      <c r="D82" s="7">
        <v>9</v>
      </c>
      <c r="E82" s="8">
        <v>4800</v>
      </c>
      <c r="F82" s="10">
        <v>43200</v>
      </c>
      <c r="I82" s="15">
        <f t="shared" si="6"/>
        <v>8640</v>
      </c>
      <c r="J82" s="30">
        <f t="shared" si="5"/>
        <v>34560</v>
      </c>
    </row>
    <row r="83" spans="1:10" x14ac:dyDescent="0.2">
      <c r="A83" s="14">
        <v>76</v>
      </c>
      <c r="B83" s="31" t="s">
        <v>183</v>
      </c>
      <c r="C83" s="7">
        <v>2019</v>
      </c>
      <c r="D83" s="7">
        <v>1</v>
      </c>
      <c r="E83" s="8">
        <v>175000</v>
      </c>
      <c r="F83" s="10">
        <v>175000</v>
      </c>
      <c r="I83" s="15">
        <f t="shared" si="6"/>
        <v>35000</v>
      </c>
      <c r="J83" s="30">
        <f t="shared" si="5"/>
        <v>140000</v>
      </c>
    </row>
    <row r="84" spans="1:10" x14ac:dyDescent="0.2">
      <c r="A84" s="7">
        <v>77</v>
      </c>
      <c r="B84" s="31" t="s">
        <v>408</v>
      </c>
      <c r="C84" s="7">
        <v>2019</v>
      </c>
      <c r="D84" s="7">
        <v>1</v>
      </c>
      <c r="E84" s="8">
        <v>40000</v>
      </c>
      <c r="F84" s="10">
        <v>40000</v>
      </c>
      <c r="I84" s="15">
        <f t="shared" si="6"/>
        <v>8000</v>
      </c>
      <c r="J84" s="30">
        <f t="shared" si="5"/>
        <v>32000</v>
      </c>
    </row>
    <row r="85" spans="1:10" x14ac:dyDescent="0.2">
      <c r="A85" s="14">
        <v>78</v>
      </c>
      <c r="B85" s="31" t="s">
        <v>180</v>
      </c>
      <c r="C85" s="7">
        <v>2019</v>
      </c>
      <c r="D85" s="7">
        <v>8</v>
      </c>
      <c r="E85" s="8">
        <v>1950</v>
      </c>
      <c r="F85" s="10">
        <v>15600</v>
      </c>
      <c r="I85" s="15">
        <f t="shared" si="6"/>
        <v>3120</v>
      </c>
      <c r="J85" s="30">
        <f t="shared" si="5"/>
        <v>12480</v>
      </c>
    </row>
    <row r="86" spans="1:10" x14ac:dyDescent="0.2">
      <c r="A86" s="7">
        <v>79</v>
      </c>
      <c r="B86" s="49" t="s">
        <v>409</v>
      </c>
      <c r="C86" s="12">
        <v>2019</v>
      </c>
      <c r="D86" s="12">
        <v>1</v>
      </c>
      <c r="E86" s="13">
        <v>75000</v>
      </c>
      <c r="F86" s="16">
        <v>75000</v>
      </c>
      <c r="I86" s="34">
        <f t="shared" si="6"/>
        <v>15000</v>
      </c>
      <c r="J86" s="35">
        <f t="shared" si="5"/>
        <v>60000</v>
      </c>
    </row>
    <row r="87" spans="1:10" ht="18" customHeight="1" x14ac:dyDescent="0.2">
      <c r="A87" s="14">
        <v>80</v>
      </c>
      <c r="B87" s="31" t="s">
        <v>386</v>
      </c>
      <c r="C87" s="7">
        <v>2020</v>
      </c>
      <c r="D87" s="7">
        <v>1</v>
      </c>
      <c r="E87" s="7">
        <v>556000</v>
      </c>
      <c r="F87" s="7">
        <v>0</v>
      </c>
      <c r="G87" s="7"/>
      <c r="H87" s="7"/>
      <c r="I87" s="7">
        <f t="shared" si="6"/>
        <v>0</v>
      </c>
      <c r="J87" s="7">
        <f t="shared" si="5"/>
        <v>0</v>
      </c>
    </row>
    <row r="88" spans="1:10" x14ac:dyDescent="0.2">
      <c r="A88" s="7">
        <v>81</v>
      </c>
      <c r="B88" s="31" t="s">
        <v>8</v>
      </c>
      <c r="C88" s="7">
        <v>2020</v>
      </c>
      <c r="D88" s="7">
        <v>2</v>
      </c>
      <c r="E88" s="7"/>
      <c r="F88" s="7">
        <v>0</v>
      </c>
      <c r="G88" s="7"/>
      <c r="H88" s="7"/>
      <c r="I88" s="7">
        <f t="shared" si="6"/>
        <v>0</v>
      </c>
      <c r="J88" s="7">
        <f t="shared" si="5"/>
        <v>0</v>
      </c>
    </row>
    <row r="89" spans="1:10" x14ac:dyDescent="0.2">
      <c r="A89" s="14">
        <v>82</v>
      </c>
      <c r="B89" s="31" t="s">
        <v>29</v>
      </c>
      <c r="C89" s="7">
        <v>2020</v>
      </c>
      <c r="D89" s="7">
        <v>1</v>
      </c>
      <c r="E89" s="7"/>
      <c r="F89" s="7">
        <v>0</v>
      </c>
      <c r="G89" s="7"/>
      <c r="H89" s="7"/>
      <c r="I89" s="7">
        <f t="shared" si="6"/>
        <v>0</v>
      </c>
      <c r="J89" s="7">
        <f t="shared" si="5"/>
        <v>0</v>
      </c>
    </row>
    <row r="90" spans="1:10" ht="28.5" x14ac:dyDescent="0.2">
      <c r="A90" s="7">
        <v>83</v>
      </c>
      <c r="B90" s="31" t="s">
        <v>387</v>
      </c>
      <c r="C90" s="7">
        <v>2021</v>
      </c>
      <c r="D90" s="7">
        <v>1</v>
      </c>
      <c r="E90" s="7">
        <f>[1]Лист18!P13</f>
        <v>178000</v>
      </c>
      <c r="F90" s="7">
        <f>E90*D90</f>
        <v>178000</v>
      </c>
      <c r="G90" s="7"/>
      <c r="H90" s="7"/>
      <c r="I90" s="7">
        <f>F90/5</f>
        <v>35600</v>
      </c>
      <c r="J90" s="7">
        <f>F90-I90</f>
        <v>142400</v>
      </c>
    </row>
    <row r="91" spans="1:10" x14ac:dyDescent="0.2">
      <c r="A91" s="14">
        <v>84</v>
      </c>
      <c r="B91" s="31" t="s">
        <v>388</v>
      </c>
      <c r="C91" s="7">
        <v>2021</v>
      </c>
      <c r="D91" s="7">
        <v>1</v>
      </c>
      <c r="E91" s="7">
        <f>[1]Лист18!P14</f>
        <v>53000</v>
      </c>
      <c r="F91" s="7">
        <f t="shared" ref="F91:F94" si="7">E91*D91</f>
        <v>53000</v>
      </c>
      <c r="G91" s="7"/>
      <c r="H91" s="7"/>
      <c r="I91" s="7">
        <f>F91/8</f>
        <v>6625</v>
      </c>
      <c r="J91" s="7">
        <f t="shared" ref="J91:J94" si="8">F91-I91</f>
        <v>46375</v>
      </c>
    </row>
    <row r="92" spans="1:10" x14ac:dyDescent="0.2">
      <c r="A92" s="7">
        <v>85</v>
      </c>
      <c r="B92" s="31" t="s">
        <v>389</v>
      </c>
      <c r="C92" s="7">
        <v>2021</v>
      </c>
      <c r="D92" s="7">
        <v>1</v>
      </c>
      <c r="E92" s="7">
        <f>[1]Лист18!P15</f>
        <v>7000</v>
      </c>
      <c r="F92" s="7">
        <f t="shared" si="7"/>
        <v>7000</v>
      </c>
      <c r="G92" s="7"/>
      <c r="H92" s="7"/>
      <c r="I92" s="7">
        <f t="shared" ref="I92:I94" si="9">F92/8</f>
        <v>875</v>
      </c>
      <c r="J92" s="7">
        <f t="shared" si="8"/>
        <v>6125</v>
      </c>
    </row>
    <row r="93" spans="1:10" x14ac:dyDescent="0.2">
      <c r="A93" s="14">
        <v>86</v>
      </c>
      <c r="B93" s="31" t="s">
        <v>390</v>
      </c>
      <c r="C93" s="7">
        <v>2021</v>
      </c>
      <c r="D93" s="7">
        <v>1</v>
      </c>
      <c r="E93" s="7">
        <f>[1]Лист18!P16</f>
        <v>6000</v>
      </c>
      <c r="F93" s="7">
        <f t="shared" si="7"/>
        <v>6000</v>
      </c>
      <c r="G93" s="7"/>
      <c r="H93" s="7"/>
      <c r="I93" s="7">
        <f t="shared" si="9"/>
        <v>750</v>
      </c>
      <c r="J93" s="7">
        <f t="shared" si="8"/>
        <v>5250</v>
      </c>
    </row>
    <row r="94" spans="1:10" x14ac:dyDescent="0.2">
      <c r="A94" s="7">
        <v>87</v>
      </c>
      <c r="B94" s="49" t="s">
        <v>391</v>
      </c>
      <c r="C94" s="12">
        <v>2021</v>
      </c>
      <c r="D94" s="12">
        <v>1</v>
      </c>
      <c r="E94" s="12">
        <f>[1]Лист18!P17</f>
        <v>3000</v>
      </c>
      <c r="F94" s="12">
        <f t="shared" si="7"/>
        <v>3000</v>
      </c>
      <c r="G94" s="12"/>
      <c r="H94" s="12"/>
      <c r="I94" s="12">
        <f t="shared" si="9"/>
        <v>375</v>
      </c>
      <c r="J94" s="7">
        <f t="shared" si="8"/>
        <v>2625</v>
      </c>
    </row>
    <row r="95" spans="1:10" x14ac:dyDescent="0.2">
      <c r="A95" s="14">
        <v>88</v>
      </c>
      <c r="B95" s="31" t="s">
        <v>400</v>
      </c>
      <c r="C95" s="12">
        <v>2021</v>
      </c>
      <c r="D95" s="7">
        <v>1</v>
      </c>
      <c r="E95" s="7">
        <v>65000</v>
      </c>
      <c r="F95" s="7">
        <v>65000</v>
      </c>
      <c r="G95" s="7"/>
      <c r="H95" s="7"/>
      <c r="I95" s="7">
        <v>6500</v>
      </c>
      <c r="J95" s="18">
        <f t="shared" ref="J95:J100" si="10">F95-I95</f>
        <v>58500</v>
      </c>
    </row>
    <row r="96" spans="1:10" x14ac:dyDescent="0.2">
      <c r="A96" s="7">
        <v>89</v>
      </c>
      <c r="B96" s="31" t="s">
        <v>401</v>
      </c>
      <c r="C96" s="12">
        <v>2021</v>
      </c>
      <c r="D96" s="7">
        <v>2</v>
      </c>
      <c r="E96" s="7">
        <v>15000</v>
      </c>
      <c r="F96" s="7">
        <v>30000</v>
      </c>
      <c r="G96" s="7"/>
      <c r="H96" s="7"/>
      <c r="I96" s="7">
        <v>3000</v>
      </c>
      <c r="J96" s="18">
        <f t="shared" si="10"/>
        <v>27000</v>
      </c>
    </row>
    <row r="97" spans="1:11" x14ac:dyDescent="0.2">
      <c r="A97" s="14">
        <v>90</v>
      </c>
      <c r="B97" s="31" t="s">
        <v>402</v>
      </c>
      <c r="C97" s="12">
        <v>2021</v>
      </c>
      <c r="D97" s="7">
        <v>1</v>
      </c>
      <c r="E97" s="7">
        <v>86000</v>
      </c>
      <c r="F97" s="7">
        <v>86000</v>
      </c>
      <c r="G97" s="7"/>
      <c r="H97" s="7"/>
      <c r="I97" s="7">
        <v>8600</v>
      </c>
      <c r="J97" s="18">
        <f t="shared" si="10"/>
        <v>77400</v>
      </c>
    </row>
    <row r="98" spans="1:11" x14ac:dyDescent="0.2">
      <c r="A98" s="7">
        <v>91</v>
      </c>
      <c r="B98" s="31" t="s">
        <v>403</v>
      </c>
      <c r="C98" s="12">
        <v>2021</v>
      </c>
      <c r="D98" s="7">
        <v>1</v>
      </c>
      <c r="E98" s="7">
        <v>29000</v>
      </c>
      <c r="F98" s="7">
        <v>29000</v>
      </c>
      <c r="G98" s="7"/>
      <c r="H98" s="7"/>
      <c r="I98" s="7">
        <v>2900</v>
      </c>
      <c r="J98" s="18">
        <f t="shared" si="10"/>
        <v>26100</v>
      </c>
    </row>
    <row r="99" spans="1:11" x14ac:dyDescent="0.2">
      <c r="A99" s="14">
        <v>92</v>
      </c>
      <c r="B99" s="31" t="s">
        <v>404</v>
      </c>
      <c r="C99" s="12">
        <v>2021</v>
      </c>
      <c r="D99" s="7">
        <v>2</v>
      </c>
      <c r="E99" s="7">
        <v>11000</v>
      </c>
      <c r="F99" s="7">
        <v>22000</v>
      </c>
      <c r="G99" s="7"/>
      <c r="H99" s="7"/>
      <c r="I99" s="7">
        <v>2200</v>
      </c>
      <c r="J99" s="18">
        <f t="shared" si="10"/>
        <v>19800</v>
      </c>
    </row>
    <row r="100" spans="1:11" x14ac:dyDescent="0.2">
      <c r="A100" s="7">
        <v>93</v>
      </c>
      <c r="B100" s="31" t="s">
        <v>394</v>
      </c>
      <c r="C100" s="7">
        <v>2021</v>
      </c>
      <c r="D100" s="7">
        <v>1</v>
      </c>
      <c r="E100" s="7">
        <v>40200</v>
      </c>
      <c r="F100" s="7">
        <v>40200</v>
      </c>
      <c r="G100" s="7"/>
      <c r="H100" s="7"/>
      <c r="I100" s="7">
        <v>4020</v>
      </c>
      <c r="J100" s="18">
        <f t="shared" si="10"/>
        <v>36180</v>
      </c>
    </row>
    <row r="101" spans="1:11" x14ac:dyDescent="0.2">
      <c r="A101" s="14"/>
      <c r="B101" s="31" t="s">
        <v>316</v>
      </c>
      <c r="C101" s="7"/>
      <c r="D101" s="7"/>
      <c r="E101" s="7"/>
      <c r="F101" s="62">
        <f>SUM(F8:F100)</f>
        <v>17243863.22857143</v>
      </c>
      <c r="G101" s="62">
        <f t="shared" ref="G101:J101" si="11">SUM(G8:G100)</f>
        <v>338</v>
      </c>
      <c r="H101" s="62">
        <f t="shared" si="11"/>
        <v>265</v>
      </c>
      <c r="I101" s="62">
        <f t="shared" si="11"/>
        <v>7297098.200476191</v>
      </c>
      <c r="J101" s="62">
        <f t="shared" si="11"/>
        <v>9946765.028095236</v>
      </c>
      <c r="K101" s="21"/>
    </row>
    <row r="102" spans="1:11" ht="16.5" customHeight="1" x14ac:dyDescent="0.2">
      <c r="A102" s="157" t="s">
        <v>425</v>
      </c>
      <c r="B102" s="158"/>
      <c r="C102" s="158"/>
      <c r="D102" s="158"/>
      <c r="E102" s="158"/>
      <c r="F102" s="158"/>
      <c r="G102" s="158"/>
      <c r="H102" s="158"/>
      <c r="I102" s="158"/>
      <c r="J102" s="159"/>
    </row>
    <row r="103" spans="1:11" x14ac:dyDescent="0.2">
      <c r="A103" s="18">
        <v>94</v>
      </c>
      <c r="B103" s="50" t="s">
        <v>24</v>
      </c>
      <c r="C103" s="18">
        <v>2008</v>
      </c>
      <c r="D103" s="18">
        <v>32.5</v>
      </c>
      <c r="E103" s="6">
        <v>240</v>
      </c>
      <c r="F103" s="6">
        <v>7800</v>
      </c>
      <c r="G103" s="43">
        <v>8</v>
      </c>
      <c r="H103" s="43">
        <v>9</v>
      </c>
      <c r="I103" s="6">
        <v>7800</v>
      </c>
      <c r="J103" s="30">
        <v>0</v>
      </c>
    </row>
    <row r="104" spans="1:11" x14ac:dyDescent="0.2">
      <c r="A104" s="7">
        <v>95</v>
      </c>
      <c r="B104" s="31" t="s">
        <v>71</v>
      </c>
      <c r="C104" s="7">
        <v>2008</v>
      </c>
      <c r="D104" s="7">
        <v>1</v>
      </c>
      <c r="E104" s="1">
        <v>3899.9999999999991</v>
      </c>
      <c r="F104" s="1">
        <v>3899.9999999999991</v>
      </c>
      <c r="G104" s="43">
        <v>10</v>
      </c>
      <c r="H104" s="43">
        <v>9</v>
      </c>
      <c r="I104" s="1">
        <v>3899.9999999999991</v>
      </c>
      <c r="J104" s="30">
        <v>0</v>
      </c>
    </row>
    <row r="105" spans="1:11" x14ac:dyDescent="0.2">
      <c r="A105" s="18">
        <v>96</v>
      </c>
      <c r="B105" s="31" t="s">
        <v>81</v>
      </c>
      <c r="C105" s="7">
        <v>2009</v>
      </c>
      <c r="D105" s="7">
        <v>1</v>
      </c>
      <c r="E105" s="1">
        <v>1000</v>
      </c>
      <c r="F105" s="1">
        <v>1000</v>
      </c>
      <c r="G105" s="43">
        <v>5</v>
      </c>
      <c r="H105" s="43">
        <v>8</v>
      </c>
      <c r="I105" s="1">
        <v>1000</v>
      </c>
      <c r="J105" s="30">
        <v>0</v>
      </c>
    </row>
    <row r="106" spans="1:11" x14ac:dyDescent="0.2">
      <c r="A106" s="7">
        <v>97</v>
      </c>
      <c r="B106" s="31" t="s">
        <v>82</v>
      </c>
      <c r="C106" s="7">
        <v>2008</v>
      </c>
      <c r="D106" s="7">
        <v>235</v>
      </c>
      <c r="E106" s="1">
        <v>3671.9999999999991</v>
      </c>
      <c r="F106" s="1">
        <v>862919.99999999977</v>
      </c>
      <c r="G106" s="43">
        <v>10</v>
      </c>
      <c r="H106" s="43">
        <v>9</v>
      </c>
      <c r="I106" s="1">
        <v>862919.99999999977</v>
      </c>
      <c r="J106" s="30">
        <v>0</v>
      </c>
    </row>
    <row r="107" spans="1:11" x14ac:dyDescent="0.2">
      <c r="A107" s="18">
        <v>98</v>
      </c>
      <c r="B107" s="31" t="s">
        <v>83</v>
      </c>
      <c r="C107" s="7">
        <v>2009</v>
      </c>
      <c r="D107" s="7">
        <v>1</v>
      </c>
      <c r="E107" s="1">
        <v>3700</v>
      </c>
      <c r="F107" s="1">
        <v>3700</v>
      </c>
      <c r="G107" s="43">
        <v>8</v>
      </c>
      <c r="H107" s="43">
        <v>8</v>
      </c>
      <c r="I107" s="1">
        <v>3700</v>
      </c>
      <c r="J107" s="30">
        <v>0</v>
      </c>
    </row>
    <row r="108" spans="1:11" x14ac:dyDescent="0.2">
      <c r="A108" s="7">
        <v>99</v>
      </c>
      <c r="B108" s="31" t="s">
        <v>84</v>
      </c>
      <c r="C108" s="7">
        <v>2017</v>
      </c>
      <c r="D108" s="7">
        <v>16</v>
      </c>
      <c r="E108" s="1">
        <v>13500</v>
      </c>
      <c r="F108" s="1">
        <v>216000</v>
      </c>
      <c r="G108" s="43">
        <v>10</v>
      </c>
      <c r="H108" s="43">
        <v>0</v>
      </c>
      <c r="I108" s="15">
        <v>43200</v>
      </c>
      <c r="J108" s="30">
        <v>172800</v>
      </c>
    </row>
    <row r="109" spans="1:11" x14ac:dyDescent="0.2">
      <c r="A109" s="18">
        <v>100</v>
      </c>
      <c r="B109" s="31" t="s">
        <v>85</v>
      </c>
      <c r="C109" s="7">
        <v>2017</v>
      </c>
      <c r="D109" s="7">
        <v>8</v>
      </c>
      <c r="E109" s="1">
        <v>49500</v>
      </c>
      <c r="F109" s="1">
        <v>396000</v>
      </c>
      <c r="G109" s="43">
        <v>10</v>
      </c>
      <c r="H109" s="43">
        <v>0</v>
      </c>
      <c r="I109" s="15">
        <v>79200</v>
      </c>
      <c r="J109" s="30">
        <v>316800</v>
      </c>
    </row>
    <row r="110" spans="1:11" ht="14.45" customHeight="1" x14ac:dyDescent="0.2">
      <c r="A110" s="7">
        <v>101</v>
      </c>
      <c r="B110" s="49" t="s">
        <v>179</v>
      </c>
      <c r="C110" s="12">
        <v>2019</v>
      </c>
      <c r="D110" s="12">
        <v>3</v>
      </c>
      <c r="E110" s="13">
        <v>38000</v>
      </c>
      <c r="F110" s="16">
        <v>114000</v>
      </c>
      <c r="I110" s="34"/>
      <c r="J110" s="35">
        <v>114000</v>
      </c>
    </row>
    <row r="111" spans="1:11" ht="16.5" customHeight="1" x14ac:dyDescent="0.2">
      <c r="A111" s="18">
        <v>102</v>
      </c>
      <c r="B111" s="51" t="s">
        <v>395</v>
      </c>
      <c r="C111" s="12">
        <v>2020</v>
      </c>
      <c r="D111" s="12">
        <v>10</v>
      </c>
      <c r="E111" s="13">
        <v>19500</v>
      </c>
      <c r="F111" s="16">
        <v>195000</v>
      </c>
      <c r="I111" s="34">
        <f>F111*10/100*2</f>
        <v>39000</v>
      </c>
      <c r="J111" s="30">
        <f t="shared" ref="J111:J112" si="12">F111-I111</f>
        <v>156000</v>
      </c>
    </row>
    <row r="112" spans="1:11" ht="17.25" customHeight="1" x14ac:dyDescent="0.2">
      <c r="A112" s="7">
        <v>103</v>
      </c>
      <c r="B112" s="51" t="s">
        <v>396</v>
      </c>
      <c r="C112" s="7">
        <v>2020</v>
      </c>
      <c r="D112" s="7">
        <v>2</v>
      </c>
      <c r="E112" s="8">
        <v>31000</v>
      </c>
      <c r="F112" s="8">
        <v>62000</v>
      </c>
      <c r="G112" s="15"/>
      <c r="H112" s="15"/>
      <c r="I112" s="34">
        <f>F112*10/100*2</f>
        <v>12400</v>
      </c>
      <c r="J112" s="30">
        <f t="shared" si="12"/>
        <v>49600</v>
      </c>
    </row>
    <row r="113" spans="1:10" ht="18.75" customHeight="1" x14ac:dyDescent="0.2">
      <c r="A113" s="18">
        <v>104</v>
      </c>
      <c r="B113" s="51" t="s">
        <v>405</v>
      </c>
      <c r="C113" s="7">
        <v>2021</v>
      </c>
      <c r="D113" s="7">
        <v>1</v>
      </c>
      <c r="E113" s="8">
        <v>58000</v>
      </c>
      <c r="F113" s="8">
        <v>58000</v>
      </c>
      <c r="G113" s="15"/>
      <c r="H113" s="15"/>
      <c r="I113" s="15">
        <v>5800</v>
      </c>
      <c r="J113" s="30">
        <f>F113-I113</f>
        <v>52200</v>
      </c>
    </row>
    <row r="114" spans="1:10" ht="14.45" customHeight="1" x14ac:dyDescent="0.2">
      <c r="A114" s="7">
        <v>105</v>
      </c>
      <c r="B114" s="31" t="s">
        <v>5</v>
      </c>
      <c r="C114" s="7">
        <v>2021</v>
      </c>
      <c r="D114" s="7">
        <v>1</v>
      </c>
      <c r="E114" s="8">
        <v>24350</v>
      </c>
      <c r="F114" s="8">
        <f t="shared" ref="F114:F115" si="13">E114</f>
        <v>24350</v>
      </c>
      <c r="G114" s="15"/>
      <c r="H114" s="15"/>
      <c r="I114" s="15">
        <v>2435</v>
      </c>
      <c r="J114" s="30">
        <f t="shared" ref="J114:J115" si="14">F114-I114</f>
        <v>21915</v>
      </c>
    </row>
    <row r="115" spans="1:10" ht="27.75" customHeight="1" x14ac:dyDescent="0.2">
      <c r="A115" s="18">
        <v>106</v>
      </c>
      <c r="B115" s="31" t="s">
        <v>423</v>
      </c>
      <c r="C115" s="7">
        <v>2021</v>
      </c>
      <c r="D115" s="7">
        <v>1</v>
      </c>
      <c r="E115" s="8">
        <v>28159</v>
      </c>
      <c r="F115" s="8">
        <f t="shared" si="13"/>
        <v>28159</v>
      </c>
      <c r="G115" s="15"/>
      <c r="H115" s="15"/>
      <c r="I115" s="15">
        <v>2816</v>
      </c>
      <c r="J115" s="30">
        <f t="shared" si="14"/>
        <v>25343</v>
      </c>
    </row>
    <row r="116" spans="1:10" ht="27.75" customHeight="1" x14ac:dyDescent="0.2">
      <c r="A116" s="7">
        <v>107</v>
      </c>
      <c r="B116" s="31" t="s">
        <v>424</v>
      </c>
      <c r="C116" s="7">
        <v>2021</v>
      </c>
      <c r="D116" s="7">
        <v>1</v>
      </c>
      <c r="E116" s="8">
        <v>42900</v>
      </c>
      <c r="F116" s="8">
        <f t="shared" ref="F116" si="15">E116</f>
        <v>42900</v>
      </c>
      <c r="G116" s="15"/>
      <c r="H116" s="15"/>
      <c r="I116" s="15">
        <v>4290</v>
      </c>
      <c r="J116" s="30">
        <f t="shared" ref="J116" si="16">F116-I116</f>
        <v>38610</v>
      </c>
    </row>
    <row r="117" spans="1:10" ht="17.25" customHeight="1" x14ac:dyDescent="0.2">
      <c r="A117" s="7">
        <v>108</v>
      </c>
      <c r="B117" s="54" t="s">
        <v>435</v>
      </c>
      <c r="C117" s="7">
        <v>2020</v>
      </c>
      <c r="D117" s="7">
        <v>1</v>
      </c>
      <c r="E117" s="1">
        <v>0</v>
      </c>
      <c r="F117" s="1">
        <v>0</v>
      </c>
      <c r="G117" s="15"/>
      <c r="H117" s="15"/>
      <c r="I117" s="32">
        <v>0</v>
      </c>
      <c r="J117" s="30">
        <v>0</v>
      </c>
    </row>
    <row r="118" spans="1:10" ht="7.5" customHeight="1" x14ac:dyDescent="0.2">
      <c r="A118" s="37"/>
      <c r="B118" s="52"/>
      <c r="C118" s="22"/>
      <c r="D118" s="22"/>
      <c r="E118" s="23"/>
      <c r="F118" s="24"/>
      <c r="G118" s="41"/>
      <c r="H118" s="41"/>
      <c r="I118" s="38"/>
      <c r="J118" s="36"/>
    </row>
    <row r="119" spans="1:10" ht="15.75" customHeight="1" x14ac:dyDescent="0.2">
      <c r="A119" s="143" t="s">
        <v>25</v>
      </c>
      <c r="B119" s="144"/>
      <c r="C119" s="144"/>
      <c r="D119" s="144"/>
      <c r="E119" s="144"/>
      <c r="F119" s="144"/>
      <c r="G119" s="144"/>
      <c r="H119" s="144"/>
      <c r="I119" s="144"/>
      <c r="J119" s="145"/>
    </row>
    <row r="120" spans="1:10" x14ac:dyDescent="0.2">
      <c r="A120" s="7">
        <v>109</v>
      </c>
      <c r="B120" s="31" t="s">
        <v>86</v>
      </c>
      <c r="C120" s="7">
        <v>1975</v>
      </c>
      <c r="D120" s="7">
        <v>1</v>
      </c>
      <c r="E120" s="1">
        <v>6000</v>
      </c>
      <c r="F120" s="1">
        <v>6000</v>
      </c>
      <c r="G120" s="43">
        <v>10</v>
      </c>
      <c r="H120" s="43">
        <v>42</v>
      </c>
      <c r="I120" s="1">
        <v>6000</v>
      </c>
      <c r="J120" s="30">
        <f t="shared" ref="J120:J131" si="17">F120-I120</f>
        <v>0</v>
      </c>
    </row>
    <row r="121" spans="1:10" x14ac:dyDescent="0.2">
      <c r="A121" s="7">
        <v>110</v>
      </c>
      <c r="B121" s="31" t="s">
        <v>87</v>
      </c>
      <c r="C121" s="7">
        <v>1975</v>
      </c>
      <c r="D121" s="7">
        <v>1</v>
      </c>
      <c r="E121" s="1">
        <v>3000</v>
      </c>
      <c r="F121" s="1">
        <v>3000</v>
      </c>
      <c r="G121" s="43">
        <v>10</v>
      </c>
      <c r="H121" s="43">
        <v>42</v>
      </c>
      <c r="I121" s="1">
        <v>3000</v>
      </c>
      <c r="J121" s="30">
        <f t="shared" si="17"/>
        <v>0</v>
      </c>
    </row>
    <row r="122" spans="1:10" x14ac:dyDescent="0.2">
      <c r="A122" s="7">
        <v>111</v>
      </c>
      <c r="B122" s="31" t="s">
        <v>88</v>
      </c>
      <c r="C122" s="7">
        <v>1975</v>
      </c>
      <c r="D122" s="7">
        <v>25</v>
      </c>
      <c r="E122" s="1">
        <v>2400</v>
      </c>
      <c r="F122" s="1">
        <v>60000</v>
      </c>
      <c r="G122" s="43">
        <v>10</v>
      </c>
      <c r="H122" s="43">
        <v>42</v>
      </c>
      <c r="I122" s="1">
        <v>60000</v>
      </c>
      <c r="J122" s="30">
        <f t="shared" si="17"/>
        <v>0</v>
      </c>
    </row>
    <row r="123" spans="1:10" x14ac:dyDescent="0.2">
      <c r="A123" s="7">
        <v>112</v>
      </c>
      <c r="B123" s="49" t="s">
        <v>26</v>
      </c>
      <c r="C123" s="12">
        <v>1985</v>
      </c>
      <c r="D123" s="12">
        <v>7342</v>
      </c>
      <c r="E123" s="2">
        <v>20</v>
      </c>
      <c r="F123" s="2">
        <v>146840</v>
      </c>
      <c r="G123" s="43">
        <v>10</v>
      </c>
      <c r="H123" s="43">
        <v>32</v>
      </c>
      <c r="I123" s="2">
        <v>146840</v>
      </c>
      <c r="J123" s="30">
        <f t="shared" si="17"/>
        <v>0</v>
      </c>
    </row>
    <row r="124" spans="1:10" x14ac:dyDescent="0.2">
      <c r="A124" s="7">
        <v>113</v>
      </c>
      <c r="B124" s="31" t="s">
        <v>154</v>
      </c>
      <c r="C124" s="7">
        <v>2018</v>
      </c>
      <c r="D124" s="7">
        <v>1</v>
      </c>
      <c r="E124" s="8">
        <v>234000</v>
      </c>
      <c r="F124" s="13">
        <f>D124*E124</f>
        <v>234000</v>
      </c>
      <c r="G124" s="15"/>
      <c r="H124" s="46"/>
      <c r="I124" s="32">
        <f>F124/5*3</f>
        <v>140400</v>
      </c>
      <c r="J124" s="30">
        <f t="shared" si="17"/>
        <v>93600</v>
      </c>
    </row>
    <row r="125" spans="1:10" x14ac:dyDescent="0.2">
      <c r="A125" s="7">
        <v>114</v>
      </c>
      <c r="B125" s="31" t="s">
        <v>155</v>
      </c>
      <c r="C125" s="7">
        <v>2018</v>
      </c>
      <c r="D125" s="7">
        <v>1</v>
      </c>
      <c r="E125" s="8">
        <v>293000</v>
      </c>
      <c r="F125" s="13">
        <f t="shared" ref="F125:F131" si="18">D125*E125</f>
        <v>293000</v>
      </c>
      <c r="G125" s="15"/>
      <c r="H125" s="46"/>
      <c r="I125" s="15">
        <f>F125/8*3</f>
        <v>109875</v>
      </c>
      <c r="J125" s="30">
        <f t="shared" si="17"/>
        <v>183125</v>
      </c>
    </row>
    <row r="126" spans="1:10" x14ac:dyDescent="0.2">
      <c r="A126" s="7">
        <v>115</v>
      </c>
      <c r="B126" s="31" t="s">
        <v>156</v>
      </c>
      <c r="C126" s="7">
        <v>2018</v>
      </c>
      <c r="D126" s="7">
        <v>1</v>
      </c>
      <c r="E126" s="8">
        <v>40000</v>
      </c>
      <c r="F126" s="13">
        <f t="shared" si="18"/>
        <v>40000</v>
      </c>
      <c r="G126" s="15"/>
      <c r="H126" s="46"/>
      <c r="I126" s="15">
        <f>F126/8*3</f>
        <v>15000</v>
      </c>
      <c r="J126" s="30">
        <f t="shared" si="17"/>
        <v>25000</v>
      </c>
    </row>
    <row r="127" spans="1:10" ht="28.5" x14ac:dyDescent="0.2">
      <c r="A127" s="7">
        <v>116</v>
      </c>
      <c r="B127" s="31" t="s">
        <v>157</v>
      </c>
      <c r="C127" s="7">
        <v>2018</v>
      </c>
      <c r="D127" s="7">
        <v>1</v>
      </c>
      <c r="E127" s="8">
        <v>290000</v>
      </c>
      <c r="F127" s="13">
        <f t="shared" si="18"/>
        <v>290000</v>
      </c>
      <c r="G127" s="15"/>
      <c r="H127" s="46"/>
      <c r="I127" s="15">
        <f>F127/8*3</f>
        <v>108750</v>
      </c>
      <c r="J127" s="30">
        <f t="shared" si="17"/>
        <v>181250</v>
      </c>
    </row>
    <row r="128" spans="1:10" x14ac:dyDescent="0.2">
      <c r="A128" s="7">
        <v>117</v>
      </c>
      <c r="B128" s="31" t="s">
        <v>158</v>
      </c>
      <c r="C128" s="7">
        <v>2018</v>
      </c>
      <c r="D128" s="7">
        <v>30</v>
      </c>
      <c r="E128" s="8">
        <v>500</v>
      </c>
      <c r="F128" s="13">
        <f t="shared" si="18"/>
        <v>15000</v>
      </c>
      <c r="G128" s="15"/>
      <c r="H128" s="46"/>
      <c r="I128" s="15">
        <f>F128/8*3</f>
        <v>5625</v>
      </c>
      <c r="J128" s="30">
        <f t="shared" si="17"/>
        <v>9375</v>
      </c>
    </row>
    <row r="129" spans="1:10" x14ac:dyDescent="0.2">
      <c r="A129" s="7">
        <v>118</v>
      </c>
      <c r="B129" s="31" t="s">
        <v>159</v>
      </c>
      <c r="C129" s="7">
        <v>2018</v>
      </c>
      <c r="D129" s="7">
        <v>2</v>
      </c>
      <c r="E129" s="8">
        <v>15000</v>
      </c>
      <c r="F129" s="13">
        <f t="shared" si="18"/>
        <v>30000</v>
      </c>
      <c r="G129" s="15"/>
      <c r="H129" s="46"/>
      <c r="I129" s="15">
        <f>F129/10*3</f>
        <v>9000</v>
      </c>
      <c r="J129" s="30">
        <f t="shared" si="17"/>
        <v>21000</v>
      </c>
    </row>
    <row r="130" spans="1:10" x14ac:dyDescent="0.2">
      <c r="A130" s="7">
        <v>119</v>
      </c>
      <c r="B130" s="31" t="s">
        <v>160</v>
      </c>
      <c r="C130" s="7">
        <v>2018</v>
      </c>
      <c r="D130" s="7">
        <v>12</v>
      </c>
      <c r="E130" s="8">
        <v>6500</v>
      </c>
      <c r="F130" s="13">
        <f t="shared" si="18"/>
        <v>78000</v>
      </c>
      <c r="G130" s="15"/>
      <c r="H130" s="46"/>
      <c r="I130" s="15">
        <f t="shared" ref="I130:I131" si="19">F130/10*3</f>
        <v>23400</v>
      </c>
      <c r="J130" s="30">
        <f t="shared" si="17"/>
        <v>54600</v>
      </c>
    </row>
    <row r="131" spans="1:10" x14ac:dyDescent="0.2">
      <c r="A131" s="7">
        <v>120</v>
      </c>
      <c r="B131" s="51" t="s">
        <v>7</v>
      </c>
      <c r="C131" s="7">
        <v>2018</v>
      </c>
      <c r="D131" s="7">
        <v>3</v>
      </c>
      <c r="E131" s="63">
        <v>33000</v>
      </c>
      <c r="F131" s="8">
        <f t="shared" si="18"/>
        <v>99000</v>
      </c>
      <c r="G131" s="15"/>
      <c r="H131" s="46"/>
      <c r="I131" s="15">
        <f t="shared" si="19"/>
        <v>29700</v>
      </c>
      <c r="J131" s="30">
        <f t="shared" si="17"/>
        <v>69300</v>
      </c>
    </row>
    <row r="132" spans="1:10" x14ac:dyDescent="0.2">
      <c r="A132" s="39"/>
      <c r="B132" s="53"/>
      <c r="C132" s="22"/>
      <c r="D132" s="22"/>
      <c r="E132" s="23"/>
      <c r="F132" s="64">
        <f>SUM(F120:F131)</f>
        <v>1294840</v>
      </c>
      <c r="G132" s="65">
        <f t="shared" ref="G132:J132" si="20">SUM(G120:G131)</f>
        <v>40</v>
      </c>
      <c r="H132" s="65">
        <f t="shared" si="20"/>
        <v>158</v>
      </c>
      <c r="I132" s="65">
        <f t="shared" si="20"/>
        <v>657590</v>
      </c>
      <c r="J132" s="65">
        <f t="shared" si="20"/>
        <v>637250</v>
      </c>
    </row>
    <row r="133" spans="1:10" ht="13.9" customHeight="1" x14ac:dyDescent="0.2">
      <c r="A133" s="146" t="s">
        <v>89</v>
      </c>
      <c r="B133" s="147"/>
      <c r="C133" s="147"/>
      <c r="D133" s="147"/>
      <c r="E133" s="147"/>
      <c r="F133" s="147"/>
      <c r="G133" s="147"/>
      <c r="H133" s="147"/>
      <c r="I133" s="147"/>
      <c r="J133" s="148"/>
    </row>
    <row r="134" spans="1:10" x14ac:dyDescent="0.2">
      <c r="A134" s="7">
        <v>121</v>
      </c>
      <c r="B134" s="31" t="s">
        <v>392</v>
      </c>
      <c r="C134" s="7">
        <v>2017</v>
      </c>
      <c r="D134" s="7">
        <v>1</v>
      </c>
      <c r="E134" s="1">
        <v>171000</v>
      </c>
      <c r="F134" s="1">
        <v>171000</v>
      </c>
      <c r="G134" s="43">
        <v>10</v>
      </c>
      <c r="H134" s="43">
        <v>0</v>
      </c>
      <c r="I134" s="15">
        <f>F134/10*3</f>
        <v>51300</v>
      </c>
      <c r="J134" s="30">
        <v>136800</v>
      </c>
    </row>
    <row r="135" spans="1:10" s="9" customFormat="1" ht="19.5" customHeight="1" x14ac:dyDescent="0.2">
      <c r="A135" s="149" t="s">
        <v>427</v>
      </c>
      <c r="B135" s="150"/>
      <c r="C135" s="150"/>
      <c r="D135" s="150"/>
      <c r="E135" s="150"/>
      <c r="F135" s="150"/>
      <c r="G135" s="150"/>
      <c r="H135" s="150"/>
      <c r="I135" s="150"/>
      <c r="J135" s="151"/>
    </row>
    <row r="136" spans="1:10" ht="17.25" customHeight="1" x14ac:dyDescent="0.2">
      <c r="A136" s="143" t="s">
        <v>68</v>
      </c>
      <c r="B136" s="144"/>
      <c r="C136" s="144"/>
      <c r="D136" s="144"/>
      <c r="E136" s="144"/>
      <c r="F136" s="144"/>
      <c r="G136" s="144"/>
      <c r="H136" s="144"/>
      <c r="I136" s="144"/>
      <c r="J136" s="145"/>
    </row>
    <row r="137" spans="1:10" x14ac:dyDescent="0.2">
      <c r="A137" s="7">
        <v>122</v>
      </c>
      <c r="B137" s="31" t="s">
        <v>90</v>
      </c>
      <c r="C137" s="7">
        <v>2010</v>
      </c>
      <c r="D137" s="7">
        <v>1</v>
      </c>
      <c r="E137" s="1">
        <v>8125</v>
      </c>
      <c r="F137" s="1">
        <v>8125</v>
      </c>
      <c r="G137" s="43">
        <v>8</v>
      </c>
      <c r="H137" s="43">
        <v>7</v>
      </c>
      <c r="I137" s="1">
        <v>8125</v>
      </c>
      <c r="J137" s="30">
        <v>0</v>
      </c>
    </row>
    <row r="138" spans="1:10" x14ac:dyDescent="0.2">
      <c r="A138" s="7">
        <v>123</v>
      </c>
      <c r="B138" s="31" t="s">
        <v>79</v>
      </c>
      <c r="C138" s="7">
        <v>2010</v>
      </c>
      <c r="D138" s="7">
        <v>1</v>
      </c>
      <c r="E138" s="1">
        <v>1375</v>
      </c>
      <c r="F138" s="1">
        <v>1375</v>
      </c>
      <c r="G138" s="43">
        <v>8</v>
      </c>
      <c r="H138" s="43">
        <v>7</v>
      </c>
      <c r="I138" s="1">
        <v>1375</v>
      </c>
      <c r="J138" s="30">
        <v>0</v>
      </c>
    </row>
    <row r="139" spans="1:10" x14ac:dyDescent="0.2">
      <c r="A139" s="7">
        <v>124</v>
      </c>
      <c r="B139" s="31" t="s">
        <v>30</v>
      </c>
      <c r="C139" s="7">
        <v>2010</v>
      </c>
      <c r="D139" s="7">
        <v>1</v>
      </c>
      <c r="E139" s="1">
        <v>3875</v>
      </c>
      <c r="F139" s="1">
        <v>3875</v>
      </c>
      <c r="G139" s="43">
        <v>8</v>
      </c>
      <c r="H139" s="43">
        <v>7</v>
      </c>
      <c r="I139" s="1">
        <v>3875</v>
      </c>
      <c r="J139" s="30">
        <v>0</v>
      </c>
    </row>
    <row r="140" spans="1:10" x14ac:dyDescent="0.2">
      <c r="A140" s="7">
        <v>125</v>
      </c>
      <c r="B140" s="31" t="s">
        <v>16</v>
      </c>
      <c r="C140" s="7">
        <v>2010</v>
      </c>
      <c r="D140" s="7">
        <v>1</v>
      </c>
      <c r="E140" s="1">
        <v>60000</v>
      </c>
      <c r="F140" s="1">
        <v>60000</v>
      </c>
      <c r="G140" s="43">
        <v>5</v>
      </c>
      <c r="H140" s="43">
        <v>7</v>
      </c>
      <c r="I140" s="1">
        <v>60000</v>
      </c>
      <c r="J140" s="30">
        <v>0</v>
      </c>
    </row>
    <row r="141" spans="1:10" x14ac:dyDescent="0.2">
      <c r="A141" s="7">
        <v>126</v>
      </c>
      <c r="B141" s="49" t="s">
        <v>91</v>
      </c>
      <c r="C141" s="12">
        <v>2012</v>
      </c>
      <c r="D141" s="12">
        <v>1</v>
      </c>
      <c r="E141" s="1">
        <v>24000</v>
      </c>
      <c r="F141" s="2">
        <v>24000</v>
      </c>
      <c r="G141" s="43">
        <v>5</v>
      </c>
      <c r="H141" s="43">
        <v>5</v>
      </c>
      <c r="I141" s="2">
        <v>24000</v>
      </c>
      <c r="J141" s="30">
        <v>0</v>
      </c>
    </row>
    <row r="142" spans="1:10" x14ac:dyDescent="0.2">
      <c r="A142" s="7">
        <v>127</v>
      </c>
      <c r="B142" s="31" t="s">
        <v>8</v>
      </c>
      <c r="C142" s="7">
        <v>2012</v>
      </c>
      <c r="D142" s="7">
        <v>7</v>
      </c>
      <c r="E142" s="1">
        <v>6000</v>
      </c>
      <c r="F142" s="2">
        <v>42000</v>
      </c>
      <c r="G142" s="43">
        <v>10</v>
      </c>
      <c r="H142" s="43">
        <v>5</v>
      </c>
      <c r="I142" s="15">
        <f>F142/5*3</f>
        <v>25200</v>
      </c>
      <c r="J142" s="30">
        <f>F142-I142</f>
        <v>16800</v>
      </c>
    </row>
    <row r="143" spans="1:10" x14ac:dyDescent="0.2">
      <c r="A143" s="7">
        <v>128</v>
      </c>
      <c r="B143" s="31" t="s">
        <v>12</v>
      </c>
      <c r="C143" s="7">
        <v>2015</v>
      </c>
      <c r="D143" s="7">
        <v>1</v>
      </c>
      <c r="E143" s="1">
        <v>88000</v>
      </c>
      <c r="F143" s="2">
        <v>88000</v>
      </c>
      <c r="G143" s="43">
        <v>10</v>
      </c>
      <c r="H143" s="43">
        <v>2</v>
      </c>
      <c r="I143" s="15">
        <f>F143/8*3</f>
        <v>33000</v>
      </c>
      <c r="J143" s="30">
        <f t="shared" ref="J143:J153" si="21">F143-I143</f>
        <v>55000</v>
      </c>
    </row>
    <row r="144" spans="1:10" x14ac:dyDescent="0.2">
      <c r="A144" s="7">
        <v>129</v>
      </c>
      <c r="B144" s="31" t="s">
        <v>71</v>
      </c>
      <c r="C144" s="7">
        <v>2015</v>
      </c>
      <c r="D144" s="7">
        <v>1</v>
      </c>
      <c r="E144" s="1">
        <v>88000</v>
      </c>
      <c r="F144" s="2">
        <v>88000</v>
      </c>
      <c r="G144" s="43">
        <v>10</v>
      </c>
      <c r="H144" s="43">
        <v>2</v>
      </c>
      <c r="I144" s="15">
        <f t="shared" ref="I144:I146" si="22">F144/8*3</f>
        <v>33000</v>
      </c>
      <c r="J144" s="30">
        <f t="shared" si="21"/>
        <v>55000</v>
      </c>
    </row>
    <row r="145" spans="1:10" x14ac:dyDescent="0.2">
      <c r="A145" s="7">
        <v>130</v>
      </c>
      <c r="B145" s="31" t="s">
        <v>7</v>
      </c>
      <c r="C145" s="7">
        <v>2015</v>
      </c>
      <c r="D145" s="7">
        <v>1</v>
      </c>
      <c r="E145" s="1">
        <v>104000</v>
      </c>
      <c r="F145" s="2">
        <v>104000</v>
      </c>
      <c r="G145" s="43">
        <v>10</v>
      </c>
      <c r="H145" s="43">
        <v>2</v>
      </c>
      <c r="I145" s="15">
        <f t="shared" si="22"/>
        <v>39000</v>
      </c>
      <c r="J145" s="30">
        <f t="shared" si="21"/>
        <v>65000</v>
      </c>
    </row>
    <row r="146" spans="1:10" x14ac:dyDescent="0.2">
      <c r="A146" s="7">
        <v>131</v>
      </c>
      <c r="B146" s="31" t="s">
        <v>8</v>
      </c>
      <c r="C146" s="7">
        <v>2015</v>
      </c>
      <c r="D146" s="7">
        <v>10</v>
      </c>
      <c r="E146" s="1">
        <v>12000</v>
      </c>
      <c r="F146" s="2">
        <v>120000</v>
      </c>
      <c r="G146" s="43">
        <v>10</v>
      </c>
      <c r="H146" s="43">
        <v>2</v>
      </c>
      <c r="I146" s="15">
        <f t="shared" si="22"/>
        <v>45000</v>
      </c>
      <c r="J146" s="30">
        <f t="shared" si="21"/>
        <v>75000</v>
      </c>
    </row>
    <row r="147" spans="1:10" x14ac:dyDescent="0.2">
      <c r="A147" s="7">
        <v>132</v>
      </c>
      <c r="B147" s="31" t="s">
        <v>92</v>
      </c>
      <c r="C147" s="7">
        <v>2015</v>
      </c>
      <c r="D147" s="7">
        <v>1</v>
      </c>
      <c r="E147" s="1">
        <v>211680</v>
      </c>
      <c r="F147" s="2">
        <v>211680</v>
      </c>
      <c r="G147" s="43">
        <v>50</v>
      </c>
      <c r="H147" s="43">
        <v>2</v>
      </c>
      <c r="I147" s="15">
        <f>F147/48*3</f>
        <v>13230</v>
      </c>
      <c r="J147" s="30">
        <f t="shared" si="21"/>
        <v>198450</v>
      </c>
    </row>
    <row r="148" spans="1:10" x14ac:dyDescent="0.2">
      <c r="A148" s="7">
        <v>133</v>
      </c>
      <c r="B148" s="31" t="s">
        <v>31</v>
      </c>
      <c r="C148" s="7">
        <v>2015</v>
      </c>
      <c r="D148" s="7">
        <v>1</v>
      </c>
      <c r="E148" s="1">
        <v>249360</v>
      </c>
      <c r="F148" s="2">
        <v>249360</v>
      </c>
      <c r="G148" s="43">
        <v>10</v>
      </c>
      <c r="H148" s="43">
        <v>2</v>
      </c>
      <c r="I148" s="15">
        <f>F148/8*3</f>
        <v>93510</v>
      </c>
      <c r="J148" s="30">
        <f t="shared" si="21"/>
        <v>155850</v>
      </c>
    </row>
    <row r="149" spans="1:10" x14ac:dyDescent="0.2">
      <c r="A149" s="7">
        <v>134</v>
      </c>
      <c r="B149" s="31" t="s">
        <v>93</v>
      </c>
      <c r="C149" s="7">
        <v>2015</v>
      </c>
      <c r="D149" s="7">
        <v>1</v>
      </c>
      <c r="E149" s="1">
        <v>169800</v>
      </c>
      <c r="F149" s="2">
        <v>169800</v>
      </c>
      <c r="G149" s="43">
        <v>5</v>
      </c>
      <c r="H149" s="43">
        <v>2</v>
      </c>
      <c r="I149" s="15">
        <f>F149/3*3</f>
        <v>169800</v>
      </c>
      <c r="J149" s="30">
        <f t="shared" si="21"/>
        <v>0</v>
      </c>
    </row>
    <row r="150" spans="1:10" x14ac:dyDescent="0.2">
      <c r="A150" s="7">
        <v>135</v>
      </c>
      <c r="B150" s="31" t="s">
        <v>18</v>
      </c>
      <c r="C150" s="7">
        <v>2015</v>
      </c>
      <c r="D150" s="7">
        <v>1</v>
      </c>
      <c r="E150" s="1">
        <v>37928.571428571428</v>
      </c>
      <c r="F150" s="2">
        <v>37928.571428571428</v>
      </c>
      <c r="G150" s="43">
        <v>7</v>
      </c>
      <c r="H150" s="43">
        <v>2</v>
      </c>
      <c r="I150" s="32">
        <f>F150/5*3</f>
        <v>22757.142857142855</v>
      </c>
      <c r="J150" s="30">
        <f t="shared" si="21"/>
        <v>15171.428571428572</v>
      </c>
    </row>
    <row r="151" spans="1:10" x14ac:dyDescent="0.2">
      <c r="A151" s="7">
        <v>136</v>
      </c>
      <c r="B151" s="31" t="s">
        <v>73</v>
      </c>
      <c r="C151" s="7">
        <v>2015</v>
      </c>
      <c r="D151" s="7">
        <v>2</v>
      </c>
      <c r="E151" s="1">
        <v>25000</v>
      </c>
      <c r="F151" s="2">
        <v>50000</v>
      </c>
      <c r="G151" s="43">
        <v>7</v>
      </c>
      <c r="H151" s="43">
        <v>2</v>
      </c>
      <c r="I151" s="32">
        <f t="shared" ref="I151:I152" si="23">F151/5*3</f>
        <v>30000</v>
      </c>
      <c r="J151" s="30">
        <f t="shared" si="21"/>
        <v>20000</v>
      </c>
    </row>
    <row r="152" spans="1:10" x14ac:dyDescent="0.2">
      <c r="A152" s="7">
        <v>137</v>
      </c>
      <c r="B152" s="31" t="s">
        <v>74</v>
      </c>
      <c r="C152" s="7">
        <v>2015</v>
      </c>
      <c r="D152" s="7">
        <v>1</v>
      </c>
      <c r="E152" s="1">
        <v>77142.857142857145</v>
      </c>
      <c r="F152" s="2">
        <v>77142.857142857145</v>
      </c>
      <c r="G152" s="43">
        <v>7</v>
      </c>
      <c r="H152" s="43">
        <v>2</v>
      </c>
      <c r="I152" s="32">
        <f t="shared" si="23"/>
        <v>46285.71428571429</v>
      </c>
      <c r="J152" s="30">
        <f t="shared" si="21"/>
        <v>30857.142857142855</v>
      </c>
    </row>
    <row r="153" spans="1:10" x14ac:dyDescent="0.2">
      <c r="A153" s="7">
        <v>138</v>
      </c>
      <c r="B153" s="49" t="s">
        <v>49</v>
      </c>
      <c r="C153" s="12">
        <v>2017</v>
      </c>
      <c r="D153" s="12">
        <v>1</v>
      </c>
      <c r="E153" s="2">
        <v>50803.200000000004</v>
      </c>
      <c r="F153" s="2">
        <v>50803.200000000004</v>
      </c>
      <c r="G153" s="43">
        <v>7</v>
      </c>
      <c r="H153" s="43">
        <v>0</v>
      </c>
      <c r="I153" s="40">
        <f>F153/7*3</f>
        <v>21772.800000000003</v>
      </c>
      <c r="J153" s="35">
        <f t="shared" si="21"/>
        <v>29030.400000000001</v>
      </c>
    </row>
    <row r="154" spans="1:10" ht="28.5" x14ac:dyDescent="0.2">
      <c r="A154" s="7">
        <v>139</v>
      </c>
      <c r="B154" s="54" t="s">
        <v>407</v>
      </c>
      <c r="C154" s="7">
        <v>2020</v>
      </c>
      <c r="D154" s="7">
        <v>1</v>
      </c>
      <c r="E154" s="1">
        <v>0</v>
      </c>
      <c r="F154" s="1">
        <v>0</v>
      </c>
      <c r="G154" s="15"/>
      <c r="H154" s="15"/>
      <c r="I154" s="32">
        <v>0</v>
      </c>
      <c r="J154" s="30">
        <v>0</v>
      </c>
    </row>
    <row r="155" spans="1:10" ht="14.25" customHeight="1" x14ac:dyDescent="0.2">
      <c r="A155" s="152" t="s">
        <v>80</v>
      </c>
      <c r="B155" s="153"/>
      <c r="C155" s="153"/>
      <c r="D155" s="153"/>
      <c r="E155" s="153"/>
      <c r="F155" s="153"/>
      <c r="G155" s="153"/>
      <c r="H155" s="153"/>
      <c r="I155" s="153"/>
      <c r="J155" s="154"/>
    </row>
    <row r="156" spans="1:10" x14ac:dyDescent="0.2">
      <c r="A156" s="7">
        <v>140</v>
      </c>
      <c r="B156" s="31" t="s">
        <v>5</v>
      </c>
      <c r="C156" s="7">
        <v>1970</v>
      </c>
      <c r="D156" s="7">
        <v>1</v>
      </c>
      <c r="E156" s="1">
        <v>24350</v>
      </c>
      <c r="F156" s="2">
        <v>24350</v>
      </c>
      <c r="G156" s="43">
        <v>10</v>
      </c>
      <c r="H156" s="43">
        <v>47</v>
      </c>
      <c r="I156" s="2">
        <v>24350</v>
      </c>
      <c r="J156" s="30">
        <v>0</v>
      </c>
    </row>
    <row r="157" spans="1:10" x14ac:dyDescent="0.2">
      <c r="A157" s="7">
        <v>141</v>
      </c>
      <c r="B157" s="31" t="s">
        <v>94</v>
      </c>
      <c r="C157" s="7">
        <v>1985</v>
      </c>
      <c r="D157" s="7">
        <v>52</v>
      </c>
      <c r="E157" s="1">
        <v>2249</v>
      </c>
      <c r="F157" s="1">
        <v>155181</v>
      </c>
      <c r="G157" s="15">
        <v>10</v>
      </c>
      <c r="H157" s="15">
        <v>32</v>
      </c>
      <c r="I157" s="1">
        <v>155181</v>
      </c>
      <c r="J157" s="30">
        <v>0</v>
      </c>
    </row>
    <row r="158" spans="1:10" ht="15.75" customHeight="1" x14ac:dyDescent="0.2">
      <c r="A158" s="143" t="s">
        <v>25</v>
      </c>
      <c r="B158" s="144"/>
      <c r="C158" s="144"/>
      <c r="D158" s="144"/>
      <c r="E158" s="144"/>
      <c r="F158" s="144"/>
      <c r="G158" s="144"/>
      <c r="H158" s="144"/>
      <c r="I158" s="144"/>
      <c r="J158" s="145"/>
    </row>
    <row r="159" spans="1:10" x14ac:dyDescent="0.2">
      <c r="A159" s="7">
        <v>142</v>
      </c>
      <c r="B159" s="31" t="s">
        <v>46</v>
      </c>
      <c r="C159" s="7">
        <v>1975</v>
      </c>
      <c r="D159" s="7">
        <v>2</v>
      </c>
      <c r="E159" s="1">
        <v>2600</v>
      </c>
      <c r="F159" s="2">
        <v>5200</v>
      </c>
      <c r="G159" s="43">
        <v>10</v>
      </c>
      <c r="H159" s="43">
        <v>42</v>
      </c>
      <c r="I159" s="2">
        <v>5200</v>
      </c>
      <c r="J159" s="30">
        <v>0</v>
      </c>
    </row>
    <row r="160" spans="1:10" x14ac:dyDescent="0.2">
      <c r="A160" s="7">
        <v>143</v>
      </c>
      <c r="B160" s="31" t="s">
        <v>95</v>
      </c>
      <c r="C160" s="7">
        <v>1975</v>
      </c>
      <c r="D160" s="7">
        <v>1</v>
      </c>
      <c r="E160" s="1">
        <v>5000</v>
      </c>
      <c r="F160" s="2">
        <v>5000</v>
      </c>
      <c r="G160" s="43">
        <v>10</v>
      </c>
      <c r="H160" s="43">
        <v>42</v>
      </c>
      <c r="I160" s="2">
        <v>5000</v>
      </c>
      <c r="J160" s="30">
        <v>0</v>
      </c>
    </row>
    <row r="161" spans="1:10" x14ac:dyDescent="0.2">
      <c r="A161" s="7">
        <v>144</v>
      </c>
      <c r="B161" s="31" t="s">
        <v>96</v>
      </c>
      <c r="C161" s="7">
        <v>1975</v>
      </c>
      <c r="D161" s="7">
        <v>2</v>
      </c>
      <c r="E161" s="1">
        <v>2400</v>
      </c>
      <c r="F161" s="2">
        <v>4800</v>
      </c>
      <c r="G161" s="43">
        <v>10</v>
      </c>
      <c r="H161" s="43">
        <v>42</v>
      </c>
      <c r="I161" s="2">
        <v>4800</v>
      </c>
      <c r="J161" s="30">
        <v>0</v>
      </c>
    </row>
    <row r="162" spans="1:10" x14ac:dyDescent="0.2">
      <c r="A162" s="7">
        <v>145</v>
      </c>
      <c r="B162" s="31" t="s">
        <v>32</v>
      </c>
      <c r="C162" s="7">
        <v>1975</v>
      </c>
      <c r="D162" s="7">
        <v>2</v>
      </c>
      <c r="E162" s="1">
        <v>5400</v>
      </c>
      <c r="F162" s="2">
        <v>10800</v>
      </c>
      <c r="G162" s="43">
        <v>10</v>
      </c>
      <c r="H162" s="43">
        <v>42</v>
      </c>
      <c r="I162" s="2">
        <v>10800</v>
      </c>
      <c r="J162" s="30">
        <v>0</v>
      </c>
    </row>
    <row r="163" spans="1:10" x14ac:dyDescent="0.2">
      <c r="A163" s="7">
        <v>146</v>
      </c>
      <c r="B163" s="31" t="s">
        <v>96</v>
      </c>
      <c r="C163" s="7">
        <v>1975</v>
      </c>
      <c r="D163" s="7">
        <v>2</v>
      </c>
      <c r="E163" s="1">
        <v>2400</v>
      </c>
      <c r="F163" s="2">
        <v>4800</v>
      </c>
      <c r="G163" s="43">
        <v>10</v>
      </c>
      <c r="H163" s="43">
        <v>42</v>
      </c>
      <c r="I163" s="2">
        <v>4800</v>
      </c>
      <c r="J163" s="30">
        <v>0</v>
      </c>
    </row>
    <row r="164" spans="1:10" x14ac:dyDescent="0.2">
      <c r="A164" s="7">
        <v>147</v>
      </c>
      <c r="B164" s="31" t="s">
        <v>97</v>
      </c>
      <c r="C164" s="7">
        <v>1975</v>
      </c>
      <c r="D164" s="7">
        <v>1</v>
      </c>
      <c r="E164" s="8">
        <v>0</v>
      </c>
      <c r="F164" s="8">
        <v>0</v>
      </c>
      <c r="G164" s="43">
        <v>10</v>
      </c>
      <c r="H164" s="43">
        <v>42</v>
      </c>
      <c r="I164" s="8">
        <v>0</v>
      </c>
      <c r="J164" s="30">
        <v>0</v>
      </c>
    </row>
    <row r="165" spans="1:10" x14ac:dyDescent="0.2">
      <c r="A165" s="7">
        <v>148</v>
      </c>
      <c r="B165" s="31" t="s">
        <v>10</v>
      </c>
      <c r="C165" s="7">
        <v>1975</v>
      </c>
      <c r="D165" s="7">
        <v>1</v>
      </c>
      <c r="E165" s="1">
        <v>11000</v>
      </c>
      <c r="F165" s="2">
        <v>11000</v>
      </c>
      <c r="G165" s="43">
        <v>10</v>
      </c>
      <c r="H165" s="43">
        <v>42</v>
      </c>
      <c r="I165" s="2">
        <v>11000</v>
      </c>
      <c r="J165" s="30">
        <v>0</v>
      </c>
    </row>
    <row r="166" spans="1:10" x14ac:dyDescent="0.2">
      <c r="A166" s="7">
        <v>149</v>
      </c>
      <c r="B166" s="31" t="s">
        <v>33</v>
      </c>
      <c r="C166" s="7">
        <v>1975</v>
      </c>
      <c r="D166" s="7">
        <v>7071</v>
      </c>
      <c r="E166" s="1">
        <v>20</v>
      </c>
      <c r="F166" s="2">
        <v>141420</v>
      </c>
      <c r="G166" s="43">
        <v>10</v>
      </c>
      <c r="H166" s="43">
        <v>42</v>
      </c>
      <c r="I166" s="2">
        <v>141420</v>
      </c>
      <c r="J166" s="30">
        <v>0</v>
      </c>
    </row>
    <row r="167" spans="1:10" ht="16.5" customHeight="1" x14ac:dyDescent="0.2">
      <c r="A167" s="143" t="s">
        <v>153</v>
      </c>
      <c r="B167" s="144"/>
      <c r="C167" s="144"/>
      <c r="D167" s="144"/>
      <c r="E167" s="144"/>
      <c r="F167" s="144"/>
      <c r="G167" s="144"/>
      <c r="H167" s="144"/>
      <c r="I167" s="144"/>
      <c r="J167" s="145"/>
    </row>
    <row r="168" spans="1:10" x14ac:dyDescent="0.2">
      <c r="A168" s="7">
        <v>150</v>
      </c>
      <c r="B168" s="31" t="s">
        <v>98</v>
      </c>
      <c r="C168" s="7">
        <v>1979</v>
      </c>
      <c r="D168" s="7">
        <v>1</v>
      </c>
      <c r="E168" s="1">
        <v>1120100</v>
      </c>
      <c r="F168" s="2">
        <v>1120100</v>
      </c>
      <c r="G168" s="43">
        <v>15</v>
      </c>
      <c r="H168" s="43">
        <v>38</v>
      </c>
      <c r="I168" s="2">
        <v>1120100</v>
      </c>
      <c r="J168" s="30">
        <v>0</v>
      </c>
    </row>
    <row r="169" spans="1:10" x14ac:dyDescent="0.2">
      <c r="A169" s="7">
        <v>151</v>
      </c>
      <c r="B169" s="31" t="s">
        <v>99</v>
      </c>
      <c r="C169" s="7">
        <v>1986</v>
      </c>
      <c r="D169" s="7">
        <v>1</v>
      </c>
      <c r="E169" s="1">
        <v>1996700</v>
      </c>
      <c r="F169" s="2">
        <v>1996700</v>
      </c>
      <c r="G169" s="43">
        <v>15</v>
      </c>
      <c r="H169" s="43">
        <v>31</v>
      </c>
      <c r="I169" s="2">
        <v>1996700</v>
      </c>
      <c r="J169" s="30">
        <v>0</v>
      </c>
    </row>
    <row r="170" spans="1:10" x14ac:dyDescent="0.2">
      <c r="A170" s="7">
        <v>152</v>
      </c>
      <c r="B170" s="31" t="s">
        <v>100</v>
      </c>
      <c r="C170" s="7">
        <v>1987</v>
      </c>
      <c r="D170" s="7">
        <v>1</v>
      </c>
      <c r="E170" s="1">
        <v>1996700</v>
      </c>
      <c r="F170" s="2">
        <v>1996700</v>
      </c>
      <c r="G170" s="43">
        <v>15</v>
      </c>
      <c r="H170" s="43">
        <v>30</v>
      </c>
      <c r="I170" s="2">
        <v>1996700</v>
      </c>
      <c r="J170" s="30">
        <v>0</v>
      </c>
    </row>
    <row r="171" spans="1:10" x14ac:dyDescent="0.2">
      <c r="A171" s="7">
        <v>153</v>
      </c>
      <c r="B171" s="31" t="s">
        <v>101</v>
      </c>
      <c r="C171" s="7">
        <v>1987</v>
      </c>
      <c r="D171" s="7">
        <v>1</v>
      </c>
      <c r="E171" s="1">
        <v>438300</v>
      </c>
      <c r="F171" s="2">
        <v>438300</v>
      </c>
      <c r="G171" s="43">
        <v>15</v>
      </c>
      <c r="H171" s="43">
        <v>30</v>
      </c>
      <c r="I171" s="2">
        <v>438300</v>
      </c>
      <c r="J171" s="30">
        <v>0</v>
      </c>
    </row>
    <row r="172" spans="1:10" x14ac:dyDescent="0.2">
      <c r="A172" s="7">
        <v>154</v>
      </c>
      <c r="B172" s="31" t="s">
        <v>102</v>
      </c>
      <c r="C172" s="7">
        <v>1990</v>
      </c>
      <c r="D172" s="7">
        <v>1</v>
      </c>
      <c r="E172" s="1">
        <v>438300</v>
      </c>
      <c r="F172" s="2">
        <v>438300</v>
      </c>
      <c r="G172" s="43">
        <v>15</v>
      </c>
      <c r="H172" s="43">
        <v>27</v>
      </c>
      <c r="I172" s="2">
        <v>438300</v>
      </c>
      <c r="J172" s="30">
        <v>0</v>
      </c>
    </row>
    <row r="173" spans="1:10" x14ac:dyDescent="0.2">
      <c r="A173" s="7">
        <v>155</v>
      </c>
      <c r="B173" s="31" t="s">
        <v>103</v>
      </c>
      <c r="C173" s="7">
        <v>1986</v>
      </c>
      <c r="D173" s="7">
        <v>1</v>
      </c>
      <c r="E173" s="1">
        <v>418820</v>
      </c>
      <c r="F173" s="2">
        <v>418820</v>
      </c>
      <c r="G173" s="43">
        <v>15</v>
      </c>
      <c r="H173" s="43">
        <v>31</v>
      </c>
      <c r="I173" s="2">
        <v>418820</v>
      </c>
      <c r="J173" s="30">
        <v>0</v>
      </c>
    </row>
    <row r="174" spans="1:10" x14ac:dyDescent="0.2">
      <c r="A174" s="7">
        <v>156</v>
      </c>
      <c r="B174" s="31" t="s">
        <v>103</v>
      </c>
      <c r="C174" s="7">
        <v>1988</v>
      </c>
      <c r="D174" s="7">
        <v>1</v>
      </c>
      <c r="E174" s="1">
        <v>418820</v>
      </c>
      <c r="F174" s="2">
        <v>418820</v>
      </c>
      <c r="G174" s="43">
        <v>15</v>
      </c>
      <c r="H174" s="43">
        <v>29</v>
      </c>
      <c r="I174" s="2">
        <v>418820</v>
      </c>
      <c r="J174" s="30">
        <v>0</v>
      </c>
    </row>
    <row r="175" spans="1:10" x14ac:dyDescent="0.2">
      <c r="A175" s="7">
        <v>157</v>
      </c>
      <c r="B175" s="31" t="s">
        <v>104</v>
      </c>
      <c r="C175" s="7">
        <v>1987</v>
      </c>
      <c r="D175" s="7">
        <v>1</v>
      </c>
      <c r="E175" s="1">
        <v>506480</v>
      </c>
      <c r="F175" s="2">
        <v>506480</v>
      </c>
      <c r="G175" s="43">
        <v>15</v>
      </c>
      <c r="H175" s="43">
        <v>30</v>
      </c>
      <c r="I175" s="2">
        <v>506480</v>
      </c>
      <c r="J175" s="30">
        <v>0</v>
      </c>
    </row>
    <row r="176" spans="1:10" x14ac:dyDescent="0.2">
      <c r="A176" s="7">
        <v>158</v>
      </c>
      <c r="B176" s="31" t="s">
        <v>105</v>
      </c>
      <c r="C176" s="7">
        <v>1989</v>
      </c>
      <c r="D176" s="7">
        <v>1</v>
      </c>
      <c r="E176" s="1">
        <v>1061660</v>
      </c>
      <c r="F176" s="2">
        <v>1061660</v>
      </c>
      <c r="G176" s="43">
        <v>15</v>
      </c>
      <c r="H176" s="43">
        <v>28</v>
      </c>
      <c r="I176" s="2">
        <v>1061660</v>
      </c>
      <c r="J176" s="30">
        <v>0</v>
      </c>
    </row>
    <row r="177" spans="1:10" x14ac:dyDescent="0.2">
      <c r="A177" s="7">
        <v>159</v>
      </c>
      <c r="B177" s="31" t="s">
        <v>106</v>
      </c>
      <c r="C177" s="7">
        <v>1987</v>
      </c>
      <c r="D177" s="7">
        <v>1</v>
      </c>
      <c r="E177" s="1">
        <v>827900</v>
      </c>
      <c r="F177" s="2">
        <v>827900</v>
      </c>
      <c r="G177" s="43">
        <v>15</v>
      </c>
      <c r="H177" s="43">
        <v>30</v>
      </c>
      <c r="I177" s="2">
        <v>827900</v>
      </c>
      <c r="J177" s="30">
        <v>0</v>
      </c>
    </row>
    <row r="178" spans="1:10" x14ac:dyDescent="0.2">
      <c r="A178" s="7">
        <v>160</v>
      </c>
      <c r="B178" s="31" t="s">
        <v>106</v>
      </c>
      <c r="C178" s="7">
        <v>1988</v>
      </c>
      <c r="D178" s="7">
        <v>1</v>
      </c>
      <c r="E178" s="1">
        <v>827900</v>
      </c>
      <c r="F178" s="2">
        <v>827900</v>
      </c>
      <c r="G178" s="43">
        <v>15</v>
      </c>
      <c r="H178" s="43">
        <v>29</v>
      </c>
      <c r="I178" s="2">
        <v>827900</v>
      </c>
      <c r="J178" s="30">
        <v>0</v>
      </c>
    </row>
    <row r="179" spans="1:10" x14ac:dyDescent="0.2">
      <c r="A179" s="7">
        <v>161</v>
      </c>
      <c r="B179" s="31" t="s">
        <v>106</v>
      </c>
      <c r="C179" s="7">
        <v>1988</v>
      </c>
      <c r="D179" s="7">
        <v>1</v>
      </c>
      <c r="E179" s="1">
        <v>827900</v>
      </c>
      <c r="F179" s="2">
        <v>827900</v>
      </c>
      <c r="G179" s="43">
        <v>15</v>
      </c>
      <c r="H179" s="43">
        <v>29</v>
      </c>
      <c r="I179" s="2">
        <v>827900</v>
      </c>
      <c r="J179" s="30">
        <v>0</v>
      </c>
    </row>
    <row r="180" spans="1:10" x14ac:dyDescent="0.2">
      <c r="A180" s="7">
        <v>162</v>
      </c>
      <c r="B180" s="31" t="s">
        <v>106</v>
      </c>
      <c r="C180" s="7">
        <v>1988</v>
      </c>
      <c r="D180" s="7">
        <v>1</v>
      </c>
      <c r="E180" s="1">
        <v>827900</v>
      </c>
      <c r="F180" s="2">
        <v>827900</v>
      </c>
      <c r="G180" s="43">
        <v>15</v>
      </c>
      <c r="H180" s="43">
        <v>29</v>
      </c>
      <c r="I180" s="2">
        <v>827900</v>
      </c>
      <c r="J180" s="30">
        <v>0</v>
      </c>
    </row>
    <row r="181" spans="1:10" x14ac:dyDescent="0.2">
      <c r="A181" s="7">
        <v>163</v>
      </c>
      <c r="B181" s="31" t="s">
        <v>106</v>
      </c>
      <c r="C181" s="7">
        <v>1990</v>
      </c>
      <c r="D181" s="7">
        <v>1</v>
      </c>
      <c r="E181" s="1">
        <v>827900</v>
      </c>
      <c r="F181" s="2">
        <v>827900</v>
      </c>
      <c r="G181" s="43">
        <v>15</v>
      </c>
      <c r="H181" s="43">
        <v>27</v>
      </c>
      <c r="I181" s="2">
        <v>827900</v>
      </c>
      <c r="J181" s="30">
        <v>0</v>
      </c>
    </row>
    <row r="182" spans="1:10" x14ac:dyDescent="0.2">
      <c r="A182" s="7">
        <v>164</v>
      </c>
      <c r="B182" s="31" t="s">
        <v>106</v>
      </c>
      <c r="C182" s="7">
        <v>1990</v>
      </c>
      <c r="D182" s="7">
        <v>1</v>
      </c>
      <c r="E182" s="1">
        <v>827900</v>
      </c>
      <c r="F182" s="2">
        <v>827900</v>
      </c>
      <c r="G182" s="43">
        <v>15</v>
      </c>
      <c r="H182" s="43">
        <v>27</v>
      </c>
      <c r="I182" s="2">
        <v>827900</v>
      </c>
      <c r="J182" s="30">
        <v>0</v>
      </c>
    </row>
    <row r="183" spans="1:10" x14ac:dyDescent="0.2">
      <c r="A183" s="7">
        <v>165</v>
      </c>
      <c r="B183" s="31" t="s">
        <v>107</v>
      </c>
      <c r="C183" s="7">
        <v>1985</v>
      </c>
      <c r="D183" s="7">
        <v>1</v>
      </c>
      <c r="E183" s="1">
        <v>2727200</v>
      </c>
      <c r="F183" s="2">
        <v>2727200</v>
      </c>
      <c r="G183" s="43">
        <v>15</v>
      </c>
      <c r="H183" s="43">
        <v>32</v>
      </c>
      <c r="I183" s="2">
        <v>2727200</v>
      </c>
      <c r="J183" s="30">
        <v>0</v>
      </c>
    </row>
    <row r="184" spans="1:10" x14ac:dyDescent="0.2">
      <c r="A184" s="7">
        <v>166</v>
      </c>
      <c r="B184" s="31" t="s">
        <v>107</v>
      </c>
      <c r="C184" s="7">
        <v>1986</v>
      </c>
      <c r="D184" s="7">
        <v>1</v>
      </c>
      <c r="E184" s="1">
        <v>2727200</v>
      </c>
      <c r="F184" s="2">
        <v>2727200</v>
      </c>
      <c r="G184" s="43">
        <v>15</v>
      </c>
      <c r="H184" s="43">
        <v>31</v>
      </c>
      <c r="I184" s="2">
        <v>2727200</v>
      </c>
      <c r="J184" s="30">
        <v>0</v>
      </c>
    </row>
    <row r="185" spans="1:10" x14ac:dyDescent="0.2">
      <c r="A185" s="7">
        <v>167</v>
      </c>
      <c r="B185" s="31" t="s">
        <v>107</v>
      </c>
      <c r="C185" s="7">
        <v>1986</v>
      </c>
      <c r="D185" s="7">
        <v>1</v>
      </c>
      <c r="E185" s="1">
        <v>2727200</v>
      </c>
      <c r="F185" s="2">
        <v>2727200</v>
      </c>
      <c r="G185" s="43">
        <v>15</v>
      </c>
      <c r="H185" s="43">
        <v>31</v>
      </c>
      <c r="I185" s="2">
        <v>2727200</v>
      </c>
      <c r="J185" s="30">
        <v>0</v>
      </c>
    </row>
    <row r="186" spans="1:10" x14ac:dyDescent="0.2">
      <c r="A186" s="7">
        <v>168</v>
      </c>
      <c r="B186" s="31" t="s">
        <v>107</v>
      </c>
      <c r="C186" s="7">
        <v>1987</v>
      </c>
      <c r="D186" s="7">
        <v>1</v>
      </c>
      <c r="E186" s="1">
        <v>2727200</v>
      </c>
      <c r="F186" s="2">
        <v>2727200</v>
      </c>
      <c r="G186" s="43">
        <v>15</v>
      </c>
      <c r="H186" s="43">
        <v>30</v>
      </c>
      <c r="I186" s="2">
        <v>2727200</v>
      </c>
      <c r="J186" s="30">
        <v>0</v>
      </c>
    </row>
    <row r="187" spans="1:10" x14ac:dyDescent="0.2">
      <c r="A187" s="7">
        <v>169</v>
      </c>
      <c r="B187" s="31" t="s">
        <v>107</v>
      </c>
      <c r="C187" s="7">
        <v>1987</v>
      </c>
      <c r="D187" s="7">
        <v>1</v>
      </c>
      <c r="E187" s="1">
        <v>2727200</v>
      </c>
      <c r="F187" s="2">
        <v>2727200</v>
      </c>
      <c r="G187" s="43">
        <v>15</v>
      </c>
      <c r="H187" s="43">
        <v>30</v>
      </c>
      <c r="I187" s="2">
        <v>2727200</v>
      </c>
      <c r="J187" s="30">
        <v>0</v>
      </c>
    </row>
    <row r="188" spans="1:10" x14ac:dyDescent="0.2">
      <c r="A188" s="7">
        <v>170</v>
      </c>
      <c r="B188" s="31" t="s">
        <v>107</v>
      </c>
      <c r="C188" s="7">
        <v>1990</v>
      </c>
      <c r="D188" s="7">
        <v>1</v>
      </c>
      <c r="E188" s="1">
        <v>2727200</v>
      </c>
      <c r="F188" s="2">
        <v>2727200</v>
      </c>
      <c r="G188" s="43">
        <v>15</v>
      </c>
      <c r="H188" s="43">
        <v>27</v>
      </c>
      <c r="I188" s="2">
        <v>2727200</v>
      </c>
      <c r="J188" s="30">
        <v>0</v>
      </c>
    </row>
    <row r="189" spans="1:10" x14ac:dyDescent="0.2">
      <c r="A189" s="7">
        <v>171</v>
      </c>
      <c r="B189" s="31" t="s">
        <v>108</v>
      </c>
      <c r="C189" s="7">
        <v>1990</v>
      </c>
      <c r="D189" s="7">
        <v>1</v>
      </c>
      <c r="E189" s="1">
        <v>370120</v>
      </c>
      <c r="F189" s="2">
        <v>370120</v>
      </c>
      <c r="G189" s="43">
        <v>15</v>
      </c>
      <c r="H189" s="43">
        <v>27</v>
      </c>
      <c r="I189" s="2">
        <v>370120</v>
      </c>
      <c r="J189" s="30">
        <v>0</v>
      </c>
    </row>
    <row r="190" spans="1:10" x14ac:dyDescent="0.2">
      <c r="A190" s="7">
        <v>172</v>
      </c>
      <c r="B190" s="31" t="s">
        <v>109</v>
      </c>
      <c r="C190" s="7">
        <v>1984</v>
      </c>
      <c r="D190" s="7">
        <v>1</v>
      </c>
      <c r="E190" s="1">
        <v>165580</v>
      </c>
      <c r="F190" s="2">
        <v>165580</v>
      </c>
      <c r="G190" s="43">
        <v>15</v>
      </c>
      <c r="H190" s="43">
        <v>33</v>
      </c>
      <c r="I190" s="2">
        <v>165580</v>
      </c>
      <c r="J190" s="30">
        <v>0</v>
      </c>
    </row>
    <row r="191" spans="1:10" x14ac:dyDescent="0.2">
      <c r="A191" s="7">
        <v>173</v>
      </c>
      <c r="B191" s="31" t="s">
        <v>109</v>
      </c>
      <c r="C191" s="7">
        <v>1984</v>
      </c>
      <c r="D191" s="7">
        <v>1</v>
      </c>
      <c r="E191" s="1">
        <v>165580</v>
      </c>
      <c r="F191" s="2">
        <v>165580</v>
      </c>
      <c r="G191" s="43">
        <v>15</v>
      </c>
      <c r="H191" s="43">
        <v>33</v>
      </c>
      <c r="I191" s="2">
        <v>165580</v>
      </c>
      <c r="J191" s="30">
        <v>0</v>
      </c>
    </row>
    <row r="192" spans="1:10" x14ac:dyDescent="0.2">
      <c r="A192" s="7">
        <v>174</v>
      </c>
      <c r="B192" s="31" t="s">
        <v>109</v>
      </c>
      <c r="C192" s="7">
        <v>1985</v>
      </c>
      <c r="D192" s="7">
        <v>1</v>
      </c>
      <c r="E192" s="1">
        <v>360380</v>
      </c>
      <c r="F192" s="2">
        <v>360380</v>
      </c>
      <c r="G192" s="43">
        <v>15</v>
      </c>
      <c r="H192" s="43">
        <v>32</v>
      </c>
      <c r="I192" s="2">
        <v>360380</v>
      </c>
      <c r="J192" s="30">
        <v>0</v>
      </c>
    </row>
    <row r="193" spans="1:10" x14ac:dyDescent="0.2">
      <c r="A193" s="7">
        <v>175</v>
      </c>
      <c r="B193" s="31" t="s">
        <v>109</v>
      </c>
      <c r="C193" s="7">
        <v>1986</v>
      </c>
      <c r="D193" s="7">
        <v>1</v>
      </c>
      <c r="E193" s="1">
        <v>360380</v>
      </c>
      <c r="F193" s="2">
        <v>360380</v>
      </c>
      <c r="G193" s="43">
        <v>15</v>
      </c>
      <c r="H193" s="43">
        <v>31</v>
      </c>
      <c r="I193" s="2">
        <v>360380</v>
      </c>
      <c r="J193" s="30">
        <v>0</v>
      </c>
    </row>
    <row r="194" spans="1:10" x14ac:dyDescent="0.2">
      <c r="A194" s="7">
        <v>176</v>
      </c>
      <c r="B194" s="31" t="s">
        <v>109</v>
      </c>
      <c r="C194" s="7">
        <v>1986</v>
      </c>
      <c r="D194" s="7">
        <v>1</v>
      </c>
      <c r="E194" s="1">
        <v>360380</v>
      </c>
      <c r="F194" s="2">
        <v>360380</v>
      </c>
      <c r="G194" s="43">
        <v>15</v>
      </c>
      <c r="H194" s="43">
        <v>31</v>
      </c>
      <c r="I194" s="2">
        <v>360380</v>
      </c>
      <c r="J194" s="30">
        <v>0</v>
      </c>
    </row>
    <row r="195" spans="1:10" x14ac:dyDescent="0.2">
      <c r="A195" s="7">
        <v>177</v>
      </c>
      <c r="B195" s="31" t="s">
        <v>109</v>
      </c>
      <c r="C195" s="7">
        <v>1989</v>
      </c>
      <c r="D195" s="7">
        <v>1</v>
      </c>
      <c r="E195" s="1">
        <v>360380</v>
      </c>
      <c r="F195" s="2">
        <v>360380</v>
      </c>
      <c r="G195" s="43">
        <v>15</v>
      </c>
      <c r="H195" s="43">
        <v>28</v>
      </c>
      <c r="I195" s="2">
        <v>360380</v>
      </c>
      <c r="J195" s="30">
        <v>0</v>
      </c>
    </row>
    <row r="196" spans="1:10" x14ac:dyDescent="0.2">
      <c r="A196" s="7">
        <v>178</v>
      </c>
      <c r="B196" s="31" t="s">
        <v>109</v>
      </c>
      <c r="C196" s="7">
        <v>1990</v>
      </c>
      <c r="D196" s="7">
        <v>1</v>
      </c>
      <c r="E196" s="1">
        <v>360380</v>
      </c>
      <c r="F196" s="2">
        <v>360380</v>
      </c>
      <c r="G196" s="43">
        <v>15</v>
      </c>
      <c r="H196" s="43">
        <v>27</v>
      </c>
      <c r="I196" s="2">
        <v>360380</v>
      </c>
      <c r="J196" s="30">
        <v>0</v>
      </c>
    </row>
    <row r="197" spans="1:10" x14ac:dyDescent="0.2">
      <c r="A197" s="7">
        <v>179</v>
      </c>
      <c r="B197" s="49" t="s">
        <v>109</v>
      </c>
      <c r="C197" s="12">
        <v>1990</v>
      </c>
      <c r="D197" s="12">
        <v>1</v>
      </c>
      <c r="E197" s="2">
        <v>360380</v>
      </c>
      <c r="F197" s="2">
        <v>360380</v>
      </c>
      <c r="G197" s="43">
        <v>15</v>
      </c>
      <c r="H197" s="43">
        <v>27</v>
      </c>
      <c r="I197" s="2">
        <v>360380</v>
      </c>
      <c r="J197" s="30">
        <v>0</v>
      </c>
    </row>
    <row r="198" spans="1:10" ht="16.5" customHeight="1" x14ac:dyDescent="0.2">
      <c r="A198" s="7">
        <v>180</v>
      </c>
      <c r="B198" s="31" t="s">
        <v>198</v>
      </c>
      <c r="C198" s="7">
        <v>2018</v>
      </c>
      <c r="D198" s="7">
        <v>1</v>
      </c>
      <c r="E198" s="8">
        <v>540000</v>
      </c>
      <c r="F198" s="8">
        <v>540000</v>
      </c>
      <c r="G198" s="15"/>
      <c r="H198" s="46"/>
      <c r="I198" s="15">
        <f>F198/10*3</f>
        <v>162000</v>
      </c>
      <c r="J198" s="30">
        <f>F198-I198</f>
        <v>378000</v>
      </c>
    </row>
    <row r="199" spans="1:10" ht="20.25" customHeight="1" x14ac:dyDescent="0.2">
      <c r="A199" s="149" t="s">
        <v>428</v>
      </c>
      <c r="B199" s="150"/>
      <c r="C199" s="150"/>
      <c r="D199" s="150"/>
      <c r="E199" s="150"/>
      <c r="F199" s="150"/>
      <c r="G199" s="150"/>
      <c r="H199" s="150"/>
      <c r="I199" s="150"/>
      <c r="J199" s="151"/>
    </row>
    <row r="200" spans="1:10" ht="16.5" customHeight="1" x14ac:dyDescent="0.2">
      <c r="A200" s="143" t="s">
        <v>68</v>
      </c>
      <c r="B200" s="144"/>
      <c r="C200" s="144"/>
      <c r="D200" s="144"/>
      <c r="E200" s="144"/>
      <c r="F200" s="144"/>
      <c r="G200" s="144"/>
      <c r="H200" s="144"/>
      <c r="I200" s="144"/>
      <c r="J200" s="145"/>
    </row>
    <row r="201" spans="1:10" x14ac:dyDescent="0.2">
      <c r="A201" s="7">
        <v>181</v>
      </c>
      <c r="B201" s="31" t="s">
        <v>110</v>
      </c>
      <c r="C201" s="7">
        <v>1966</v>
      </c>
      <c r="D201" s="7">
        <v>1</v>
      </c>
      <c r="E201" s="1">
        <v>6000</v>
      </c>
      <c r="F201" s="2">
        <v>6000</v>
      </c>
      <c r="G201" s="43">
        <v>10</v>
      </c>
      <c r="H201" s="43">
        <v>51</v>
      </c>
      <c r="I201" s="2">
        <v>6000</v>
      </c>
      <c r="J201" s="30">
        <v>0</v>
      </c>
    </row>
    <row r="202" spans="1:10" x14ac:dyDescent="0.2">
      <c r="A202" s="7">
        <v>182</v>
      </c>
      <c r="B202" s="31" t="s">
        <v>29</v>
      </c>
      <c r="C202" s="7">
        <v>1972</v>
      </c>
      <c r="D202" s="7">
        <v>3</v>
      </c>
      <c r="E202" s="1">
        <v>9600</v>
      </c>
      <c r="F202" s="2">
        <v>28800</v>
      </c>
      <c r="G202" s="43">
        <v>10</v>
      </c>
      <c r="H202" s="43">
        <v>45</v>
      </c>
      <c r="I202" s="2">
        <v>28800</v>
      </c>
      <c r="J202" s="30">
        <v>0</v>
      </c>
    </row>
    <row r="203" spans="1:10" x14ac:dyDescent="0.2">
      <c r="A203" s="7">
        <v>183</v>
      </c>
      <c r="B203" s="31" t="s">
        <v>34</v>
      </c>
      <c r="C203" s="7">
        <v>1972</v>
      </c>
      <c r="D203" s="7">
        <v>1</v>
      </c>
      <c r="E203" s="1">
        <v>1400</v>
      </c>
      <c r="F203" s="2">
        <v>1400</v>
      </c>
      <c r="G203" s="43">
        <v>10</v>
      </c>
      <c r="H203" s="43">
        <v>45</v>
      </c>
      <c r="I203" s="2">
        <v>1400</v>
      </c>
      <c r="J203" s="30">
        <v>0</v>
      </c>
    </row>
    <row r="204" spans="1:10" x14ac:dyDescent="0.2">
      <c r="A204" s="7">
        <v>184</v>
      </c>
      <c r="B204" s="31" t="s">
        <v>34</v>
      </c>
      <c r="C204" s="7">
        <v>1972</v>
      </c>
      <c r="D204" s="7">
        <v>1</v>
      </c>
      <c r="E204" s="1">
        <v>1400</v>
      </c>
      <c r="F204" s="2">
        <v>1400</v>
      </c>
      <c r="G204" s="43">
        <v>10</v>
      </c>
      <c r="H204" s="43">
        <v>45</v>
      </c>
      <c r="I204" s="2">
        <v>1400</v>
      </c>
      <c r="J204" s="30">
        <v>0</v>
      </c>
    </row>
    <row r="205" spans="1:10" x14ac:dyDescent="0.2">
      <c r="A205" s="7">
        <v>185</v>
      </c>
      <c r="B205" s="31" t="s">
        <v>35</v>
      </c>
      <c r="C205" s="7">
        <v>1972</v>
      </c>
      <c r="D205" s="7">
        <v>1</v>
      </c>
      <c r="E205" s="1">
        <v>1408.6000000000001</v>
      </c>
      <c r="F205" s="2">
        <v>1408.6000000000001</v>
      </c>
      <c r="G205" s="43">
        <v>10</v>
      </c>
      <c r="H205" s="43">
        <v>45</v>
      </c>
      <c r="I205" s="2">
        <v>1408.6000000000001</v>
      </c>
      <c r="J205" s="30">
        <v>0</v>
      </c>
    </row>
    <row r="206" spans="1:10" x14ac:dyDescent="0.2">
      <c r="A206" s="7">
        <v>186</v>
      </c>
      <c r="B206" s="31" t="s">
        <v>0</v>
      </c>
      <c r="C206" s="7">
        <v>1986</v>
      </c>
      <c r="D206" s="7">
        <v>1</v>
      </c>
      <c r="E206" s="1">
        <v>10600</v>
      </c>
      <c r="F206" s="2">
        <v>10600</v>
      </c>
      <c r="G206" s="43">
        <v>10</v>
      </c>
      <c r="H206" s="43">
        <v>31</v>
      </c>
      <c r="I206" s="2">
        <v>10600</v>
      </c>
      <c r="J206" s="30">
        <v>0</v>
      </c>
    </row>
    <row r="207" spans="1:10" x14ac:dyDescent="0.2">
      <c r="A207" s="7">
        <v>187</v>
      </c>
      <c r="B207" s="31" t="s">
        <v>110</v>
      </c>
      <c r="C207" s="7">
        <v>1982</v>
      </c>
      <c r="D207" s="7">
        <v>1</v>
      </c>
      <c r="E207" s="1">
        <v>5400</v>
      </c>
      <c r="F207" s="2">
        <v>5400</v>
      </c>
      <c r="G207" s="43">
        <v>10</v>
      </c>
      <c r="H207" s="43">
        <v>35</v>
      </c>
      <c r="I207" s="2">
        <v>5400</v>
      </c>
      <c r="J207" s="30">
        <v>0</v>
      </c>
    </row>
    <row r="208" spans="1:10" x14ac:dyDescent="0.2">
      <c r="A208" s="7">
        <v>188</v>
      </c>
      <c r="B208" s="31" t="s">
        <v>111</v>
      </c>
      <c r="C208" s="7">
        <v>1977</v>
      </c>
      <c r="D208" s="7">
        <v>1</v>
      </c>
      <c r="E208" s="1">
        <v>4400</v>
      </c>
      <c r="F208" s="2">
        <v>4400</v>
      </c>
      <c r="G208" s="43">
        <v>10</v>
      </c>
      <c r="H208" s="43">
        <v>40</v>
      </c>
      <c r="I208" s="2">
        <v>4400</v>
      </c>
      <c r="J208" s="30">
        <v>0</v>
      </c>
    </row>
    <row r="209" spans="1:10" x14ac:dyDescent="0.2">
      <c r="A209" s="7">
        <v>189</v>
      </c>
      <c r="B209" s="31" t="s">
        <v>111</v>
      </c>
      <c r="C209" s="7">
        <v>1977</v>
      </c>
      <c r="D209" s="7">
        <v>1</v>
      </c>
      <c r="E209" s="1">
        <v>4400</v>
      </c>
      <c r="F209" s="2">
        <v>4400</v>
      </c>
      <c r="G209" s="43">
        <v>10</v>
      </c>
      <c r="H209" s="43">
        <v>40</v>
      </c>
      <c r="I209" s="2">
        <v>4400</v>
      </c>
      <c r="J209" s="30">
        <v>0</v>
      </c>
    </row>
    <row r="210" spans="1:10" x14ac:dyDescent="0.2">
      <c r="A210" s="7">
        <v>190</v>
      </c>
      <c r="B210" s="31" t="s">
        <v>112</v>
      </c>
      <c r="C210" s="7">
        <v>1977</v>
      </c>
      <c r="D210" s="7">
        <v>10</v>
      </c>
      <c r="E210" s="1">
        <v>1416.8000000000002</v>
      </c>
      <c r="F210" s="2">
        <v>14168.000000000002</v>
      </c>
      <c r="G210" s="43">
        <v>10</v>
      </c>
      <c r="H210" s="43">
        <v>40</v>
      </c>
      <c r="I210" s="2">
        <v>14168.000000000002</v>
      </c>
      <c r="J210" s="30">
        <v>0</v>
      </c>
    </row>
    <row r="211" spans="1:10" x14ac:dyDescent="0.2">
      <c r="A211" s="7">
        <v>191</v>
      </c>
      <c r="B211" s="31" t="s">
        <v>113</v>
      </c>
      <c r="C211" s="7">
        <v>1982</v>
      </c>
      <c r="D211" s="7">
        <v>1</v>
      </c>
      <c r="E211" s="1">
        <v>225000.00000000003</v>
      </c>
      <c r="F211" s="2">
        <v>225000.00000000003</v>
      </c>
      <c r="G211" s="43">
        <v>50</v>
      </c>
      <c r="H211" s="43">
        <v>35</v>
      </c>
      <c r="I211" s="15">
        <f>F211/15*3</f>
        <v>45000.000000000007</v>
      </c>
      <c r="J211" s="30">
        <f>F211-I211</f>
        <v>180000.00000000003</v>
      </c>
    </row>
    <row r="212" spans="1:10" x14ac:dyDescent="0.2">
      <c r="A212" s="7">
        <v>192</v>
      </c>
      <c r="B212" s="31" t="s">
        <v>31</v>
      </c>
      <c r="C212" s="7">
        <v>2015</v>
      </c>
      <c r="D212" s="7">
        <v>1</v>
      </c>
      <c r="E212" s="1">
        <v>187020</v>
      </c>
      <c r="F212" s="2">
        <v>187020</v>
      </c>
      <c r="G212" s="43">
        <v>5</v>
      </c>
      <c r="H212" s="43">
        <v>2</v>
      </c>
      <c r="I212" s="15">
        <v>187020</v>
      </c>
      <c r="J212" s="30">
        <v>62340</v>
      </c>
    </row>
    <row r="213" spans="1:10" x14ac:dyDescent="0.2">
      <c r="A213" s="7">
        <v>193</v>
      </c>
      <c r="B213" s="31" t="s">
        <v>93</v>
      </c>
      <c r="C213" s="7">
        <v>2015</v>
      </c>
      <c r="D213" s="7">
        <v>1</v>
      </c>
      <c r="E213" s="1">
        <v>169800</v>
      </c>
      <c r="F213" s="2">
        <v>169800</v>
      </c>
      <c r="G213" s="43">
        <v>5</v>
      </c>
      <c r="H213" s="43">
        <v>2</v>
      </c>
      <c r="I213" s="15">
        <v>169800</v>
      </c>
      <c r="J213" s="30">
        <v>56600</v>
      </c>
    </row>
    <row r="214" spans="1:10" x14ac:dyDescent="0.2">
      <c r="A214" s="7">
        <v>194</v>
      </c>
      <c r="B214" s="31" t="s">
        <v>18</v>
      </c>
      <c r="C214" s="7">
        <v>2015</v>
      </c>
      <c r="D214" s="7">
        <v>1</v>
      </c>
      <c r="E214" s="1">
        <v>37928.571428571428</v>
      </c>
      <c r="F214" s="2">
        <v>37928.571428571428</v>
      </c>
      <c r="G214" s="43">
        <v>7</v>
      </c>
      <c r="H214" s="43">
        <v>2</v>
      </c>
      <c r="I214" s="32">
        <f>F214/5*3</f>
        <v>22757.142857142855</v>
      </c>
      <c r="J214" s="30">
        <f>F214-I214</f>
        <v>15171.428571428572</v>
      </c>
    </row>
    <row r="215" spans="1:10" x14ac:dyDescent="0.2">
      <c r="A215" s="7">
        <v>195</v>
      </c>
      <c r="B215" s="31" t="s">
        <v>73</v>
      </c>
      <c r="C215" s="7">
        <v>2015</v>
      </c>
      <c r="D215" s="7">
        <v>2</v>
      </c>
      <c r="E215" s="1">
        <v>25000</v>
      </c>
      <c r="F215" s="2">
        <v>50000</v>
      </c>
      <c r="G215" s="43">
        <v>7</v>
      </c>
      <c r="H215" s="43">
        <v>2</v>
      </c>
      <c r="I215" s="32">
        <f t="shared" ref="I215:I216" si="24">F215/5*3</f>
        <v>30000</v>
      </c>
      <c r="J215" s="30">
        <f t="shared" ref="J215:J217" si="25">F215-I215</f>
        <v>20000</v>
      </c>
    </row>
    <row r="216" spans="1:10" x14ac:dyDescent="0.2">
      <c r="A216" s="7">
        <v>196</v>
      </c>
      <c r="B216" s="31" t="s">
        <v>74</v>
      </c>
      <c r="C216" s="7">
        <v>2015</v>
      </c>
      <c r="D216" s="7">
        <v>1</v>
      </c>
      <c r="E216" s="1">
        <v>77142.857142857145</v>
      </c>
      <c r="F216" s="2">
        <v>77142.857142857145</v>
      </c>
      <c r="G216" s="43">
        <v>7</v>
      </c>
      <c r="H216" s="43">
        <v>2</v>
      </c>
      <c r="I216" s="32">
        <f t="shared" si="24"/>
        <v>46285.71428571429</v>
      </c>
      <c r="J216" s="30">
        <f t="shared" si="25"/>
        <v>30857.142857142855</v>
      </c>
    </row>
    <row r="217" spans="1:10" x14ac:dyDescent="0.2">
      <c r="A217" s="7">
        <v>197</v>
      </c>
      <c r="B217" s="49" t="s">
        <v>49</v>
      </c>
      <c r="C217" s="12">
        <v>2017</v>
      </c>
      <c r="D217" s="12">
        <v>1</v>
      </c>
      <c r="E217" s="2">
        <v>50803.200000000004</v>
      </c>
      <c r="F217" s="2">
        <v>50803.200000000004</v>
      </c>
      <c r="G217" s="43">
        <v>7</v>
      </c>
      <c r="H217" s="43">
        <v>0</v>
      </c>
      <c r="I217" s="34">
        <f>F217/7*3</f>
        <v>21772.800000000003</v>
      </c>
      <c r="J217" s="35">
        <f t="shared" si="25"/>
        <v>29030.400000000001</v>
      </c>
    </row>
    <row r="218" spans="1:10" ht="28.5" x14ac:dyDescent="0.2">
      <c r="A218" s="7">
        <v>198</v>
      </c>
      <c r="B218" s="54" t="s">
        <v>406</v>
      </c>
      <c r="C218" s="7">
        <v>2020</v>
      </c>
      <c r="D218" s="7">
        <v>1</v>
      </c>
      <c r="E218" s="1">
        <v>0</v>
      </c>
      <c r="F218" s="1">
        <v>0</v>
      </c>
      <c r="G218" s="15"/>
      <c r="H218" s="15"/>
      <c r="I218" s="15">
        <v>0</v>
      </c>
      <c r="J218" s="30">
        <v>0</v>
      </c>
    </row>
    <row r="219" spans="1:10" ht="17.25" customHeight="1" x14ac:dyDescent="0.2">
      <c r="A219" s="152" t="s">
        <v>25</v>
      </c>
      <c r="B219" s="153"/>
      <c r="C219" s="153"/>
      <c r="D219" s="153"/>
      <c r="E219" s="153"/>
      <c r="F219" s="153"/>
      <c r="G219" s="153"/>
      <c r="H219" s="153"/>
      <c r="I219" s="153"/>
      <c r="J219" s="154"/>
    </row>
    <row r="220" spans="1:10" x14ac:dyDescent="0.2">
      <c r="A220" s="7">
        <v>199</v>
      </c>
      <c r="B220" s="31" t="s">
        <v>114</v>
      </c>
      <c r="C220" s="7">
        <v>1977</v>
      </c>
      <c r="D220" s="7">
        <v>16</v>
      </c>
      <c r="E220" s="1">
        <v>2400</v>
      </c>
      <c r="F220" s="2">
        <v>38400</v>
      </c>
      <c r="G220" s="43">
        <v>10</v>
      </c>
      <c r="H220" s="43">
        <v>40</v>
      </c>
      <c r="I220" s="2">
        <v>38400</v>
      </c>
      <c r="J220" s="30">
        <v>0</v>
      </c>
    </row>
    <row r="221" spans="1:10" x14ac:dyDescent="0.2">
      <c r="A221" s="7">
        <v>200</v>
      </c>
      <c r="B221" s="31" t="s">
        <v>10</v>
      </c>
      <c r="C221" s="7">
        <v>1977</v>
      </c>
      <c r="D221" s="7">
        <v>3</v>
      </c>
      <c r="E221" s="1">
        <v>8400</v>
      </c>
      <c r="F221" s="2">
        <v>25200</v>
      </c>
      <c r="G221" s="43">
        <v>10</v>
      </c>
      <c r="H221" s="43">
        <v>40</v>
      </c>
      <c r="I221" s="2">
        <v>25200</v>
      </c>
      <c r="J221" s="30">
        <v>0</v>
      </c>
    </row>
    <row r="222" spans="1:10" x14ac:dyDescent="0.2">
      <c r="A222" s="7">
        <v>201</v>
      </c>
      <c r="B222" s="31" t="s">
        <v>29</v>
      </c>
      <c r="C222" s="7">
        <v>1977</v>
      </c>
      <c r="D222" s="7">
        <v>1</v>
      </c>
      <c r="E222" s="1">
        <v>6000</v>
      </c>
      <c r="F222" s="2">
        <v>6000</v>
      </c>
      <c r="G222" s="43">
        <v>10</v>
      </c>
      <c r="H222" s="43">
        <v>40</v>
      </c>
      <c r="I222" s="2">
        <v>6000</v>
      </c>
      <c r="J222" s="30">
        <v>0</v>
      </c>
    </row>
    <row r="223" spans="1:10" x14ac:dyDescent="0.2">
      <c r="A223" s="7">
        <v>202</v>
      </c>
      <c r="B223" s="31" t="s">
        <v>115</v>
      </c>
      <c r="C223" s="7">
        <v>1977</v>
      </c>
      <c r="D223" s="7">
        <v>1</v>
      </c>
      <c r="E223" s="1">
        <v>2600</v>
      </c>
      <c r="F223" s="2">
        <v>2600</v>
      </c>
      <c r="G223" s="43">
        <v>10</v>
      </c>
      <c r="H223" s="43">
        <v>40</v>
      </c>
      <c r="I223" s="2">
        <v>2600</v>
      </c>
      <c r="J223" s="30">
        <v>0</v>
      </c>
    </row>
    <row r="224" spans="1:10" x14ac:dyDescent="0.2">
      <c r="A224" s="7">
        <v>203</v>
      </c>
      <c r="B224" s="31" t="s">
        <v>116</v>
      </c>
      <c r="C224" s="7">
        <v>1977</v>
      </c>
      <c r="D224" s="7">
        <v>1</v>
      </c>
      <c r="E224" s="1">
        <v>1400</v>
      </c>
      <c r="F224" s="2">
        <v>1400</v>
      </c>
      <c r="G224" s="43">
        <v>10</v>
      </c>
      <c r="H224" s="43">
        <v>40</v>
      </c>
      <c r="I224" s="2">
        <v>1400</v>
      </c>
      <c r="J224" s="30">
        <v>0</v>
      </c>
    </row>
    <row r="225" spans="1:10" x14ac:dyDescent="0.2">
      <c r="A225" s="7">
        <v>204</v>
      </c>
      <c r="B225" s="31" t="s">
        <v>26</v>
      </c>
      <c r="C225" s="7">
        <v>1977</v>
      </c>
      <c r="D225" s="7">
        <v>5072</v>
      </c>
      <c r="E225" s="1">
        <v>20</v>
      </c>
      <c r="F225" s="2">
        <v>101440</v>
      </c>
      <c r="G225" s="43">
        <v>10</v>
      </c>
      <c r="H225" s="43">
        <v>40</v>
      </c>
      <c r="I225" s="2">
        <v>101440</v>
      </c>
      <c r="J225" s="30">
        <v>0</v>
      </c>
    </row>
    <row r="226" spans="1:10" x14ac:dyDescent="0.2">
      <c r="A226" s="7">
        <v>205</v>
      </c>
      <c r="B226" s="31" t="s">
        <v>117</v>
      </c>
      <c r="C226" s="7">
        <v>1980</v>
      </c>
      <c r="D226" s="7">
        <v>9</v>
      </c>
      <c r="E226" s="1">
        <v>180</v>
      </c>
      <c r="F226" s="2">
        <v>1620</v>
      </c>
      <c r="G226" s="43">
        <v>10</v>
      </c>
      <c r="H226" s="43">
        <v>37</v>
      </c>
      <c r="I226" s="2">
        <v>1620</v>
      </c>
      <c r="J226" s="30">
        <v>0</v>
      </c>
    </row>
    <row r="227" spans="1:10" x14ac:dyDescent="0.2">
      <c r="A227" s="7">
        <v>206</v>
      </c>
      <c r="B227" s="31" t="s">
        <v>118</v>
      </c>
      <c r="C227" s="7">
        <v>1983</v>
      </c>
      <c r="D227" s="7">
        <v>2</v>
      </c>
      <c r="E227" s="1">
        <v>160</v>
      </c>
      <c r="F227" s="2">
        <v>320</v>
      </c>
      <c r="G227" s="43">
        <v>10</v>
      </c>
      <c r="H227" s="43">
        <v>34</v>
      </c>
      <c r="I227" s="2">
        <v>320</v>
      </c>
      <c r="J227" s="30">
        <v>0</v>
      </c>
    </row>
    <row r="228" spans="1:10" x14ac:dyDescent="0.2">
      <c r="A228" s="7">
        <v>207</v>
      </c>
      <c r="B228" s="31" t="s">
        <v>119</v>
      </c>
      <c r="C228" s="7">
        <v>1983</v>
      </c>
      <c r="D228" s="7">
        <v>2</v>
      </c>
      <c r="E228" s="1">
        <v>120</v>
      </c>
      <c r="F228" s="2">
        <v>240</v>
      </c>
      <c r="G228" s="43">
        <v>10</v>
      </c>
      <c r="H228" s="43">
        <v>34</v>
      </c>
      <c r="I228" s="2">
        <v>240</v>
      </c>
      <c r="J228" s="30">
        <v>0</v>
      </c>
    </row>
    <row r="229" spans="1:10" x14ac:dyDescent="0.2">
      <c r="A229" s="7">
        <v>208</v>
      </c>
      <c r="B229" s="31" t="s">
        <v>120</v>
      </c>
      <c r="C229" s="7">
        <v>1983</v>
      </c>
      <c r="D229" s="7">
        <v>3</v>
      </c>
      <c r="E229" s="1">
        <v>120</v>
      </c>
      <c r="F229" s="2">
        <v>360</v>
      </c>
      <c r="G229" s="43">
        <v>10</v>
      </c>
      <c r="H229" s="43">
        <v>34</v>
      </c>
      <c r="I229" s="2">
        <v>360</v>
      </c>
      <c r="J229" s="30">
        <v>0</v>
      </c>
    </row>
    <row r="230" spans="1:10" x14ac:dyDescent="0.2">
      <c r="A230" s="7">
        <v>209</v>
      </c>
      <c r="B230" s="31" t="s">
        <v>121</v>
      </c>
      <c r="C230" s="7">
        <v>1975</v>
      </c>
      <c r="D230" s="7">
        <v>1</v>
      </c>
      <c r="E230" s="1">
        <v>5000</v>
      </c>
      <c r="F230" s="2">
        <v>5000</v>
      </c>
      <c r="G230" s="43">
        <v>10</v>
      </c>
      <c r="H230" s="43">
        <v>42</v>
      </c>
      <c r="I230" s="2">
        <v>5000</v>
      </c>
      <c r="J230" s="30">
        <v>0</v>
      </c>
    </row>
    <row r="231" spans="1:10" x14ac:dyDescent="0.2">
      <c r="A231" s="7">
        <v>210</v>
      </c>
      <c r="B231" s="31" t="s">
        <v>122</v>
      </c>
      <c r="C231" s="7">
        <v>1975</v>
      </c>
      <c r="D231" s="7">
        <v>1</v>
      </c>
      <c r="E231" s="1">
        <v>5600</v>
      </c>
      <c r="F231" s="2">
        <v>5600</v>
      </c>
      <c r="G231" s="43">
        <v>10</v>
      </c>
      <c r="H231" s="43">
        <v>42</v>
      </c>
      <c r="I231" s="2">
        <v>5600</v>
      </c>
      <c r="J231" s="30">
        <v>0</v>
      </c>
    </row>
    <row r="232" spans="1:10" ht="15.75" customHeight="1" x14ac:dyDescent="0.2">
      <c r="A232" s="149" t="s">
        <v>429</v>
      </c>
      <c r="B232" s="150"/>
      <c r="C232" s="150"/>
      <c r="D232" s="150"/>
      <c r="E232" s="150"/>
      <c r="F232" s="150"/>
      <c r="G232" s="150"/>
      <c r="H232" s="150"/>
      <c r="I232" s="150"/>
      <c r="J232" s="151"/>
    </row>
    <row r="233" spans="1:10" ht="17.25" customHeight="1" x14ac:dyDescent="0.2">
      <c r="A233" s="143" t="s">
        <v>68</v>
      </c>
      <c r="B233" s="144"/>
      <c r="C233" s="144"/>
      <c r="D233" s="144"/>
      <c r="E233" s="144"/>
      <c r="F233" s="144"/>
      <c r="G233" s="144"/>
      <c r="H233" s="144"/>
      <c r="I233" s="144"/>
      <c r="J233" s="145"/>
    </row>
    <row r="234" spans="1:10" x14ac:dyDescent="0.2">
      <c r="A234" s="7">
        <v>211</v>
      </c>
      <c r="B234" s="31" t="s">
        <v>123</v>
      </c>
      <c r="C234" s="7">
        <v>1973</v>
      </c>
      <c r="D234" s="7">
        <v>1</v>
      </c>
      <c r="E234" s="1">
        <v>10800</v>
      </c>
      <c r="F234" s="2">
        <v>10800</v>
      </c>
      <c r="G234" s="43">
        <v>50</v>
      </c>
      <c r="H234" s="43">
        <v>44</v>
      </c>
      <c r="I234" s="15">
        <f>F234/6*3</f>
        <v>5400</v>
      </c>
      <c r="J234" s="30">
        <f>F234-I234</f>
        <v>5400</v>
      </c>
    </row>
    <row r="235" spans="1:10" x14ac:dyDescent="0.2">
      <c r="A235" s="7">
        <v>212</v>
      </c>
      <c r="B235" s="31" t="s">
        <v>20</v>
      </c>
      <c r="C235" s="7">
        <v>2008</v>
      </c>
      <c r="D235" s="7">
        <v>1</v>
      </c>
      <c r="E235" s="1">
        <v>25000</v>
      </c>
      <c r="F235" s="2">
        <v>25000</v>
      </c>
      <c r="G235" s="43">
        <v>5</v>
      </c>
      <c r="H235" s="43">
        <v>9</v>
      </c>
      <c r="I235" s="2">
        <v>25000</v>
      </c>
      <c r="J235" s="30">
        <f t="shared" ref="J235:J263" si="26">F235-I235</f>
        <v>0</v>
      </c>
    </row>
    <row r="236" spans="1:10" x14ac:dyDescent="0.2">
      <c r="A236" s="7">
        <v>213</v>
      </c>
      <c r="B236" s="31" t="s">
        <v>18</v>
      </c>
      <c r="C236" s="7">
        <v>2008</v>
      </c>
      <c r="D236" s="7">
        <v>1</v>
      </c>
      <c r="E236" s="1">
        <v>10200</v>
      </c>
      <c r="F236" s="2">
        <v>10200</v>
      </c>
      <c r="G236" s="43">
        <v>7</v>
      </c>
      <c r="H236" s="43">
        <v>9</v>
      </c>
      <c r="I236" s="2">
        <v>10200</v>
      </c>
      <c r="J236" s="30">
        <f t="shared" si="26"/>
        <v>0</v>
      </c>
    </row>
    <row r="237" spans="1:10" x14ac:dyDescent="0.2">
      <c r="A237" s="7">
        <v>214</v>
      </c>
      <c r="B237" s="31" t="s">
        <v>73</v>
      </c>
      <c r="C237" s="7">
        <v>2008</v>
      </c>
      <c r="D237" s="7">
        <v>1</v>
      </c>
      <c r="E237" s="1">
        <v>4520</v>
      </c>
      <c r="F237" s="2">
        <v>4520</v>
      </c>
      <c r="G237" s="43">
        <v>7</v>
      </c>
      <c r="H237" s="43">
        <v>9</v>
      </c>
      <c r="I237" s="2">
        <v>4520</v>
      </c>
      <c r="J237" s="30">
        <f t="shared" si="26"/>
        <v>0</v>
      </c>
    </row>
    <row r="238" spans="1:10" x14ac:dyDescent="0.2">
      <c r="A238" s="7">
        <v>215</v>
      </c>
      <c r="B238" s="31" t="s">
        <v>74</v>
      </c>
      <c r="C238" s="7">
        <v>2008</v>
      </c>
      <c r="D238" s="7">
        <v>1</v>
      </c>
      <c r="E238" s="1">
        <v>14600</v>
      </c>
      <c r="F238" s="2">
        <v>14600</v>
      </c>
      <c r="G238" s="43">
        <v>7</v>
      </c>
      <c r="H238" s="43">
        <v>9</v>
      </c>
      <c r="I238" s="2">
        <v>14600</v>
      </c>
      <c r="J238" s="30">
        <f t="shared" si="26"/>
        <v>0</v>
      </c>
    </row>
    <row r="239" spans="1:10" x14ac:dyDescent="0.2">
      <c r="A239" s="7">
        <v>216</v>
      </c>
      <c r="B239" s="31" t="s">
        <v>13</v>
      </c>
      <c r="C239" s="7">
        <v>2009</v>
      </c>
      <c r="D239" s="7">
        <v>1</v>
      </c>
      <c r="E239" s="1">
        <v>6199.9999999999982</v>
      </c>
      <c r="F239" s="2">
        <v>6199.9999999999982</v>
      </c>
      <c r="G239" s="43">
        <v>10</v>
      </c>
      <c r="H239" s="43">
        <v>8</v>
      </c>
      <c r="I239" s="2">
        <v>6199.9999999999982</v>
      </c>
      <c r="J239" s="30">
        <f t="shared" si="26"/>
        <v>0</v>
      </c>
    </row>
    <row r="240" spans="1:10" x14ac:dyDescent="0.2">
      <c r="A240" s="7">
        <v>217</v>
      </c>
      <c r="B240" s="31" t="s">
        <v>71</v>
      </c>
      <c r="C240" s="7">
        <v>2009</v>
      </c>
      <c r="D240" s="7">
        <v>1</v>
      </c>
      <c r="E240" s="1">
        <v>2999.9999999999995</v>
      </c>
      <c r="F240" s="2">
        <v>2999.9999999999995</v>
      </c>
      <c r="G240" s="43">
        <v>10</v>
      </c>
      <c r="H240" s="43">
        <v>8</v>
      </c>
      <c r="I240" s="2">
        <v>2999.9999999999995</v>
      </c>
      <c r="J240" s="30">
        <f t="shared" si="26"/>
        <v>0</v>
      </c>
    </row>
    <row r="241" spans="1:10" x14ac:dyDescent="0.2">
      <c r="A241" s="7">
        <v>218</v>
      </c>
      <c r="B241" s="31" t="s">
        <v>124</v>
      </c>
      <c r="C241" s="7">
        <v>2011</v>
      </c>
      <c r="D241" s="7">
        <v>2</v>
      </c>
      <c r="E241" s="1">
        <v>34000</v>
      </c>
      <c r="F241" s="2">
        <v>68000</v>
      </c>
      <c r="G241" s="43">
        <v>10</v>
      </c>
      <c r="H241" s="43">
        <v>6</v>
      </c>
      <c r="I241" s="15">
        <f>F241/4*3</f>
        <v>51000</v>
      </c>
      <c r="J241" s="30">
        <f t="shared" si="26"/>
        <v>17000</v>
      </c>
    </row>
    <row r="242" spans="1:10" x14ac:dyDescent="0.2">
      <c r="A242" s="7">
        <v>219</v>
      </c>
      <c r="B242" s="31" t="s">
        <v>125</v>
      </c>
      <c r="C242" s="7">
        <v>2010</v>
      </c>
      <c r="D242" s="7">
        <v>1</v>
      </c>
      <c r="E242" s="1">
        <v>3000</v>
      </c>
      <c r="F242" s="2">
        <v>3000</v>
      </c>
      <c r="G242" s="43">
        <v>8</v>
      </c>
      <c r="H242" s="43">
        <v>7</v>
      </c>
      <c r="I242" s="2">
        <v>3000</v>
      </c>
      <c r="J242" s="30">
        <f t="shared" si="26"/>
        <v>0</v>
      </c>
    </row>
    <row r="243" spans="1:10" x14ac:dyDescent="0.2">
      <c r="A243" s="7">
        <v>220</v>
      </c>
      <c r="B243" s="31" t="s">
        <v>126</v>
      </c>
      <c r="C243" s="7">
        <v>2011</v>
      </c>
      <c r="D243" s="7">
        <v>1</v>
      </c>
      <c r="E243" s="1">
        <v>6750</v>
      </c>
      <c r="F243" s="2">
        <v>6750</v>
      </c>
      <c r="G243" s="43">
        <v>8</v>
      </c>
      <c r="H243" s="43">
        <v>6</v>
      </c>
      <c r="I243" s="2">
        <v>6750</v>
      </c>
      <c r="J243" s="30">
        <f t="shared" si="26"/>
        <v>0</v>
      </c>
    </row>
    <row r="244" spans="1:10" x14ac:dyDescent="0.2">
      <c r="A244" s="7">
        <v>221</v>
      </c>
      <c r="B244" s="31" t="s">
        <v>127</v>
      </c>
      <c r="C244" s="7">
        <v>2010</v>
      </c>
      <c r="D244" s="7">
        <v>1</v>
      </c>
      <c r="E244" s="1">
        <v>12000.000000000002</v>
      </c>
      <c r="F244" s="2">
        <v>12000.000000000002</v>
      </c>
      <c r="G244" s="43">
        <v>10</v>
      </c>
      <c r="H244" s="43">
        <v>7</v>
      </c>
      <c r="I244" s="15">
        <v>12000</v>
      </c>
      <c r="J244" s="30">
        <f t="shared" si="26"/>
        <v>0</v>
      </c>
    </row>
    <row r="245" spans="1:10" x14ac:dyDescent="0.2">
      <c r="A245" s="7">
        <v>222</v>
      </c>
      <c r="B245" s="31" t="s">
        <v>128</v>
      </c>
      <c r="C245" s="7">
        <v>2010</v>
      </c>
      <c r="D245" s="7">
        <v>1</v>
      </c>
      <c r="E245" s="1">
        <v>9000.0000000000018</v>
      </c>
      <c r="F245" s="2">
        <v>9000.0000000000018</v>
      </c>
      <c r="G245" s="43">
        <v>10</v>
      </c>
      <c r="H245" s="43">
        <v>7</v>
      </c>
      <c r="I245" s="15">
        <v>9000</v>
      </c>
      <c r="J245" s="30">
        <f t="shared" si="26"/>
        <v>0</v>
      </c>
    </row>
    <row r="246" spans="1:10" x14ac:dyDescent="0.2">
      <c r="A246" s="7">
        <v>223</v>
      </c>
      <c r="B246" s="31" t="s">
        <v>12</v>
      </c>
      <c r="C246" s="7">
        <v>2009</v>
      </c>
      <c r="D246" s="7">
        <v>4</v>
      </c>
      <c r="E246" s="1">
        <v>14999.999999999996</v>
      </c>
      <c r="F246" s="2">
        <v>59999.999999999985</v>
      </c>
      <c r="G246" s="43">
        <v>10</v>
      </c>
      <c r="H246" s="43">
        <v>8</v>
      </c>
      <c r="I246" s="2">
        <v>59999.999999999985</v>
      </c>
      <c r="J246" s="30">
        <f t="shared" si="26"/>
        <v>0</v>
      </c>
    </row>
    <row r="247" spans="1:10" x14ac:dyDescent="0.2">
      <c r="A247" s="7">
        <v>224</v>
      </c>
      <c r="B247" s="31" t="s">
        <v>129</v>
      </c>
      <c r="C247" s="7">
        <v>2009</v>
      </c>
      <c r="D247" s="7">
        <v>3</v>
      </c>
      <c r="E247" s="1">
        <v>10999.999999999998</v>
      </c>
      <c r="F247" s="2">
        <v>32999.999999999993</v>
      </c>
      <c r="G247" s="43">
        <v>10</v>
      </c>
      <c r="H247" s="43">
        <v>8</v>
      </c>
      <c r="I247" s="2">
        <v>32999.999999999993</v>
      </c>
      <c r="J247" s="30">
        <f t="shared" si="26"/>
        <v>0</v>
      </c>
    </row>
    <row r="248" spans="1:10" x14ac:dyDescent="0.2">
      <c r="A248" s="7">
        <v>225</v>
      </c>
      <c r="B248" s="31" t="s">
        <v>36</v>
      </c>
      <c r="C248" s="7">
        <v>2011</v>
      </c>
      <c r="D248" s="7">
        <v>80</v>
      </c>
      <c r="E248" s="1">
        <v>225</v>
      </c>
      <c r="F248" s="2">
        <v>18000</v>
      </c>
      <c r="G248" s="43">
        <v>8</v>
      </c>
      <c r="H248" s="43">
        <v>6</v>
      </c>
      <c r="I248" s="2">
        <v>18000</v>
      </c>
      <c r="J248" s="30">
        <f t="shared" si="26"/>
        <v>0</v>
      </c>
    </row>
    <row r="249" spans="1:10" x14ac:dyDescent="0.2">
      <c r="A249" s="7">
        <v>226</v>
      </c>
      <c r="B249" s="31" t="s">
        <v>37</v>
      </c>
      <c r="C249" s="7">
        <v>2011</v>
      </c>
      <c r="D249" s="7">
        <v>1</v>
      </c>
      <c r="E249" s="1">
        <v>36000</v>
      </c>
      <c r="F249" s="2">
        <v>36000</v>
      </c>
      <c r="G249" s="43">
        <v>10</v>
      </c>
      <c r="H249" s="43">
        <v>6</v>
      </c>
      <c r="I249" s="15">
        <f>F249/4*3</f>
        <v>27000</v>
      </c>
      <c r="J249" s="30">
        <f t="shared" si="26"/>
        <v>9000</v>
      </c>
    </row>
    <row r="250" spans="1:10" x14ac:dyDescent="0.2">
      <c r="A250" s="7">
        <v>227</v>
      </c>
      <c r="B250" s="31" t="s">
        <v>38</v>
      </c>
      <c r="C250" s="7">
        <v>2011</v>
      </c>
      <c r="D250" s="7">
        <v>2</v>
      </c>
      <c r="E250" s="1">
        <v>40000</v>
      </c>
      <c r="F250" s="2">
        <v>80000</v>
      </c>
      <c r="G250" s="43">
        <v>10</v>
      </c>
      <c r="H250" s="43">
        <v>6</v>
      </c>
      <c r="I250" s="15">
        <f t="shared" ref="I250:I251" si="27">F250/4*3</f>
        <v>60000</v>
      </c>
      <c r="J250" s="30">
        <f t="shared" si="26"/>
        <v>20000</v>
      </c>
    </row>
    <row r="251" spans="1:10" x14ac:dyDescent="0.2">
      <c r="A251" s="7">
        <v>228</v>
      </c>
      <c r="B251" s="31" t="s">
        <v>39</v>
      </c>
      <c r="C251" s="7">
        <v>2011</v>
      </c>
      <c r="D251" s="7">
        <v>4</v>
      </c>
      <c r="E251" s="1">
        <v>4800</v>
      </c>
      <c r="F251" s="2">
        <v>19200</v>
      </c>
      <c r="G251" s="43">
        <v>10</v>
      </c>
      <c r="H251" s="43">
        <v>6</v>
      </c>
      <c r="I251" s="15">
        <f t="shared" si="27"/>
        <v>14400</v>
      </c>
      <c r="J251" s="30">
        <f t="shared" si="26"/>
        <v>4800</v>
      </c>
    </row>
    <row r="252" spans="1:10" x14ac:dyDescent="0.2">
      <c r="A252" s="7">
        <v>229</v>
      </c>
      <c r="B252" s="31" t="s">
        <v>16</v>
      </c>
      <c r="C252" s="7">
        <v>2011</v>
      </c>
      <c r="D252" s="7">
        <v>1</v>
      </c>
      <c r="E252" s="1">
        <v>60000</v>
      </c>
      <c r="F252" s="2">
        <v>60000</v>
      </c>
      <c r="G252" s="43">
        <v>5</v>
      </c>
      <c r="H252" s="43">
        <v>6</v>
      </c>
      <c r="I252" s="2">
        <v>60000</v>
      </c>
      <c r="J252" s="30">
        <f t="shared" si="26"/>
        <v>0</v>
      </c>
    </row>
    <row r="253" spans="1:10" x14ac:dyDescent="0.2">
      <c r="A253" s="7">
        <v>230</v>
      </c>
      <c r="B253" s="31" t="s">
        <v>130</v>
      </c>
      <c r="C253" s="7">
        <v>2014</v>
      </c>
      <c r="D253" s="7">
        <v>1</v>
      </c>
      <c r="E253" s="1">
        <v>9440000</v>
      </c>
      <c r="F253" s="2">
        <v>9440000</v>
      </c>
      <c r="G253" s="43">
        <v>15</v>
      </c>
      <c r="H253" s="43">
        <v>3</v>
      </c>
      <c r="I253" s="32">
        <f>F253/12*3</f>
        <v>2360000</v>
      </c>
      <c r="J253" s="30">
        <f t="shared" si="26"/>
        <v>7080000</v>
      </c>
    </row>
    <row r="254" spans="1:10" x14ac:dyDescent="0.2">
      <c r="A254" s="7">
        <v>231</v>
      </c>
      <c r="B254" s="31" t="s">
        <v>49</v>
      </c>
      <c r="C254" s="7">
        <v>2017</v>
      </c>
      <c r="D254" s="7">
        <v>1</v>
      </c>
      <c r="E254" s="1">
        <v>50803.200000000004</v>
      </c>
      <c r="F254" s="2">
        <v>50803.200000000004</v>
      </c>
      <c r="G254" s="43">
        <v>7</v>
      </c>
      <c r="H254" s="43">
        <v>0</v>
      </c>
      <c r="I254" s="32">
        <f>F254/7*3</f>
        <v>21772.800000000003</v>
      </c>
      <c r="J254" s="30">
        <f t="shared" si="26"/>
        <v>29030.400000000001</v>
      </c>
    </row>
    <row r="255" spans="1:10" ht="28.5" x14ac:dyDescent="0.2">
      <c r="A255" s="7">
        <v>232</v>
      </c>
      <c r="B255" s="31" t="s">
        <v>50</v>
      </c>
      <c r="C255" s="7">
        <v>2017</v>
      </c>
      <c r="D255" s="7">
        <v>1</v>
      </c>
      <c r="E255" s="1">
        <v>454636.79999999999</v>
      </c>
      <c r="F255" s="2">
        <v>454636.79999999999</v>
      </c>
      <c r="G255" s="43">
        <v>5</v>
      </c>
      <c r="H255" s="43">
        <v>0</v>
      </c>
      <c r="I255" s="32">
        <f>F255/5*3</f>
        <v>272782.08000000002</v>
      </c>
      <c r="J255" s="30">
        <f t="shared" si="26"/>
        <v>181854.71999999997</v>
      </c>
    </row>
    <row r="256" spans="1:10" ht="28.5" x14ac:dyDescent="0.2">
      <c r="A256" s="7">
        <v>233</v>
      </c>
      <c r="B256" s="31" t="s">
        <v>131</v>
      </c>
      <c r="C256" s="7">
        <v>2017</v>
      </c>
      <c r="D256" s="7">
        <v>1</v>
      </c>
      <c r="E256" s="1">
        <v>115200</v>
      </c>
      <c r="F256" s="2">
        <v>115200</v>
      </c>
      <c r="G256" s="43">
        <v>7</v>
      </c>
      <c r="H256" s="43">
        <v>0</v>
      </c>
      <c r="I256" s="32">
        <f>F256/7*3</f>
        <v>49371.42857142858</v>
      </c>
      <c r="J256" s="30">
        <f t="shared" si="26"/>
        <v>65828.57142857142</v>
      </c>
    </row>
    <row r="257" spans="1:10" x14ac:dyDescent="0.2">
      <c r="A257" s="7">
        <v>234</v>
      </c>
      <c r="B257" s="31" t="s">
        <v>59</v>
      </c>
      <c r="C257" s="7">
        <v>2017</v>
      </c>
      <c r="D257" s="7">
        <v>1</v>
      </c>
      <c r="E257" s="1">
        <v>36234</v>
      </c>
      <c r="F257" s="2">
        <v>36234</v>
      </c>
      <c r="G257" s="43">
        <v>7</v>
      </c>
      <c r="H257" s="43">
        <v>0</v>
      </c>
      <c r="I257" s="32">
        <f t="shared" ref="I257:I258" si="28">F257/7*3</f>
        <v>15528.857142857145</v>
      </c>
      <c r="J257" s="30">
        <f t="shared" si="26"/>
        <v>20705.142857142855</v>
      </c>
    </row>
    <row r="258" spans="1:10" ht="28.5" x14ac:dyDescent="0.2">
      <c r="A258" s="7">
        <v>235</v>
      </c>
      <c r="B258" s="31" t="s">
        <v>51</v>
      </c>
      <c r="C258" s="7">
        <v>2017</v>
      </c>
      <c r="D258" s="7">
        <v>1</v>
      </c>
      <c r="E258" s="1">
        <v>41220</v>
      </c>
      <c r="F258" s="2">
        <v>41220</v>
      </c>
      <c r="G258" s="43">
        <v>7</v>
      </c>
      <c r="H258" s="43">
        <v>0</v>
      </c>
      <c r="I258" s="32">
        <f t="shared" si="28"/>
        <v>17665.714285714286</v>
      </c>
      <c r="J258" s="30">
        <f t="shared" si="26"/>
        <v>23554.285714285714</v>
      </c>
    </row>
    <row r="259" spans="1:10" ht="28.5" x14ac:dyDescent="0.2">
      <c r="A259" s="7">
        <v>236</v>
      </c>
      <c r="B259" s="31" t="s">
        <v>60</v>
      </c>
      <c r="C259" s="7">
        <v>2017</v>
      </c>
      <c r="D259" s="7">
        <v>1</v>
      </c>
      <c r="E259" s="1">
        <v>10238.4</v>
      </c>
      <c r="F259" s="2">
        <v>10238.4</v>
      </c>
      <c r="G259" s="43">
        <v>7</v>
      </c>
      <c r="H259" s="43">
        <v>0</v>
      </c>
      <c r="I259" s="32">
        <f t="shared" ref="I259" si="29">F259/7*3</f>
        <v>4387.8857142857141</v>
      </c>
      <c r="J259" s="30">
        <f t="shared" ref="J259" si="30">F259-I259</f>
        <v>5850.5142857142855</v>
      </c>
    </row>
    <row r="260" spans="1:10" x14ac:dyDescent="0.2">
      <c r="A260" s="7">
        <v>237</v>
      </c>
      <c r="B260" s="69" t="s">
        <v>436</v>
      </c>
      <c r="C260" s="25">
        <v>2020</v>
      </c>
      <c r="D260" s="4">
        <v>1</v>
      </c>
      <c r="E260" s="1">
        <v>0</v>
      </c>
      <c r="F260" s="1">
        <v>0</v>
      </c>
      <c r="I260" s="32">
        <v>0</v>
      </c>
      <c r="J260" s="30">
        <v>0</v>
      </c>
    </row>
    <row r="261" spans="1:10" ht="17.25" customHeight="1" x14ac:dyDescent="0.2">
      <c r="A261" s="143" t="s">
        <v>80</v>
      </c>
      <c r="B261" s="144"/>
      <c r="C261" s="144"/>
      <c r="D261" s="144"/>
      <c r="E261" s="144"/>
      <c r="F261" s="144"/>
      <c r="G261" s="144"/>
      <c r="H261" s="144"/>
      <c r="I261" s="144"/>
      <c r="J261" s="145"/>
    </row>
    <row r="262" spans="1:10" x14ac:dyDescent="0.2">
      <c r="A262" s="7">
        <v>238</v>
      </c>
      <c r="B262" s="31" t="s">
        <v>132</v>
      </c>
      <c r="C262" s="7">
        <v>2010</v>
      </c>
      <c r="D262" s="7">
        <v>178</v>
      </c>
      <c r="E262" s="1">
        <v>2400.0000000000005</v>
      </c>
      <c r="F262" s="2">
        <v>427200.00000000006</v>
      </c>
      <c r="G262" s="43">
        <v>10</v>
      </c>
      <c r="H262" s="43">
        <v>7</v>
      </c>
      <c r="I262" s="15">
        <v>427200</v>
      </c>
      <c r="J262" s="30">
        <f t="shared" si="26"/>
        <v>0</v>
      </c>
    </row>
    <row r="263" spans="1:10" x14ac:dyDescent="0.2">
      <c r="A263" s="7">
        <v>239</v>
      </c>
      <c r="B263" s="31" t="s">
        <v>7</v>
      </c>
      <c r="C263" s="7">
        <v>2017</v>
      </c>
      <c r="D263" s="7">
        <v>1</v>
      </c>
      <c r="E263" s="1">
        <v>54000</v>
      </c>
      <c r="F263" s="2">
        <v>54000</v>
      </c>
      <c r="G263" s="43">
        <v>10</v>
      </c>
      <c r="H263" s="43">
        <v>0</v>
      </c>
      <c r="I263" s="15">
        <f>F263/10*3</f>
        <v>16200</v>
      </c>
      <c r="J263" s="30">
        <f t="shared" si="26"/>
        <v>37800</v>
      </c>
    </row>
    <row r="264" spans="1:10" ht="16.5" customHeight="1" x14ac:dyDescent="0.2">
      <c r="A264" s="149" t="s">
        <v>430</v>
      </c>
      <c r="B264" s="150"/>
      <c r="C264" s="150"/>
      <c r="D264" s="150"/>
      <c r="E264" s="150"/>
      <c r="F264" s="150"/>
      <c r="G264" s="150"/>
      <c r="H264" s="150"/>
      <c r="I264" s="150"/>
      <c r="J264" s="151"/>
    </row>
    <row r="265" spans="1:10" ht="15.75" customHeight="1" x14ac:dyDescent="0.2">
      <c r="A265" s="143" t="s">
        <v>68</v>
      </c>
      <c r="B265" s="144"/>
      <c r="C265" s="144"/>
      <c r="D265" s="144"/>
      <c r="E265" s="144"/>
      <c r="F265" s="144"/>
      <c r="G265" s="144"/>
      <c r="H265" s="144"/>
      <c r="I265" s="144"/>
      <c r="J265" s="145"/>
    </row>
    <row r="266" spans="1:10" x14ac:dyDescent="0.2">
      <c r="A266" s="70">
        <v>240</v>
      </c>
      <c r="B266" s="31" t="s">
        <v>133</v>
      </c>
      <c r="C266" s="7">
        <v>1980</v>
      </c>
      <c r="D266" s="7">
        <v>1</v>
      </c>
      <c r="E266" s="1">
        <v>1400</v>
      </c>
      <c r="F266" s="2">
        <v>1400</v>
      </c>
      <c r="G266" s="43">
        <v>10</v>
      </c>
      <c r="H266" s="43">
        <v>37</v>
      </c>
      <c r="I266" s="2">
        <v>1400</v>
      </c>
      <c r="J266" s="30">
        <v>0</v>
      </c>
    </row>
    <row r="267" spans="1:10" x14ac:dyDescent="0.2">
      <c r="A267" s="7">
        <v>241</v>
      </c>
      <c r="B267" s="31" t="s">
        <v>40</v>
      </c>
      <c r="C267" s="7">
        <v>1970</v>
      </c>
      <c r="D267" s="7">
        <v>1</v>
      </c>
      <c r="E267" s="1">
        <v>2400</v>
      </c>
      <c r="F267" s="2">
        <v>2400</v>
      </c>
      <c r="G267" s="43">
        <v>10</v>
      </c>
      <c r="H267" s="43">
        <v>47</v>
      </c>
      <c r="I267" s="2">
        <v>2400</v>
      </c>
      <c r="J267" s="30">
        <v>0</v>
      </c>
    </row>
    <row r="268" spans="1:10" x14ac:dyDescent="0.2">
      <c r="A268" s="70">
        <v>242</v>
      </c>
      <c r="B268" s="31" t="s">
        <v>134</v>
      </c>
      <c r="C268" s="7">
        <v>1968</v>
      </c>
      <c r="D268" s="7">
        <v>2</v>
      </c>
      <c r="E268" s="1">
        <v>5600</v>
      </c>
      <c r="F268" s="2">
        <v>11200</v>
      </c>
      <c r="G268" s="43">
        <v>10</v>
      </c>
      <c r="H268" s="43">
        <v>49</v>
      </c>
      <c r="I268" s="2">
        <v>11200</v>
      </c>
      <c r="J268" s="30">
        <v>0</v>
      </c>
    </row>
    <row r="269" spans="1:10" x14ac:dyDescent="0.2">
      <c r="A269" s="7">
        <v>243</v>
      </c>
      <c r="B269" s="31" t="s">
        <v>135</v>
      </c>
      <c r="C269" s="7">
        <v>1973</v>
      </c>
      <c r="D269" s="7">
        <v>4</v>
      </c>
      <c r="E269" s="1">
        <v>10800</v>
      </c>
      <c r="F269" s="2">
        <v>43200</v>
      </c>
      <c r="G269" s="43">
        <v>50</v>
      </c>
      <c r="H269" s="43">
        <v>44</v>
      </c>
      <c r="I269" s="15">
        <v>43200</v>
      </c>
      <c r="J269" s="30">
        <v>0</v>
      </c>
    </row>
    <row r="270" spans="1:10" x14ac:dyDescent="0.2">
      <c r="A270" s="70">
        <v>244</v>
      </c>
      <c r="B270" s="31" t="s">
        <v>12</v>
      </c>
      <c r="C270" s="7">
        <v>1973</v>
      </c>
      <c r="D270" s="7">
        <v>2</v>
      </c>
      <c r="E270" s="1">
        <v>10400</v>
      </c>
      <c r="F270" s="2">
        <v>20800</v>
      </c>
      <c r="G270" s="43">
        <v>10</v>
      </c>
      <c r="H270" s="43">
        <v>44</v>
      </c>
      <c r="I270" s="2">
        <v>20800</v>
      </c>
      <c r="J270" s="30">
        <v>0</v>
      </c>
    </row>
    <row r="271" spans="1:10" x14ac:dyDescent="0.2">
      <c r="A271" s="7">
        <v>245</v>
      </c>
      <c r="B271" s="31" t="s">
        <v>136</v>
      </c>
      <c r="C271" s="7">
        <v>1973</v>
      </c>
      <c r="D271" s="7">
        <v>1</v>
      </c>
      <c r="E271" s="1">
        <v>5000</v>
      </c>
      <c r="F271" s="2">
        <v>5000</v>
      </c>
      <c r="G271" s="43">
        <v>10</v>
      </c>
      <c r="H271" s="43">
        <v>44</v>
      </c>
      <c r="I271" s="2">
        <v>5000</v>
      </c>
      <c r="J271" s="30">
        <v>0</v>
      </c>
    </row>
    <row r="272" spans="1:10" x14ac:dyDescent="0.2">
      <c r="A272" s="70">
        <v>246</v>
      </c>
      <c r="B272" s="31" t="s">
        <v>137</v>
      </c>
      <c r="C272" s="7">
        <v>1973</v>
      </c>
      <c r="D272" s="7">
        <v>3</v>
      </c>
      <c r="E272" s="1">
        <v>1400</v>
      </c>
      <c r="F272" s="2">
        <v>4200</v>
      </c>
      <c r="G272" s="43">
        <v>5</v>
      </c>
      <c r="H272" s="43">
        <v>44</v>
      </c>
      <c r="I272" s="2">
        <v>4200</v>
      </c>
      <c r="J272" s="30">
        <v>0</v>
      </c>
    </row>
    <row r="273" spans="1:10" x14ac:dyDescent="0.2">
      <c r="A273" s="7">
        <v>247</v>
      </c>
      <c r="B273" s="31" t="s">
        <v>138</v>
      </c>
      <c r="C273" s="7">
        <v>1973</v>
      </c>
      <c r="D273" s="7">
        <v>34</v>
      </c>
      <c r="E273" s="1">
        <v>3400</v>
      </c>
      <c r="F273" s="2">
        <v>115600</v>
      </c>
      <c r="G273" s="43">
        <v>10</v>
      </c>
      <c r="H273" s="43">
        <v>44</v>
      </c>
      <c r="I273" s="2">
        <v>115600</v>
      </c>
      <c r="J273" s="30">
        <v>0</v>
      </c>
    </row>
    <row r="274" spans="1:10" x14ac:dyDescent="0.2">
      <c r="A274" s="70">
        <v>248</v>
      </c>
      <c r="B274" s="31" t="s">
        <v>115</v>
      </c>
      <c r="C274" s="7">
        <v>1970</v>
      </c>
      <c r="D274" s="7">
        <v>23</v>
      </c>
      <c r="E274" s="1">
        <v>3000</v>
      </c>
      <c r="F274" s="2">
        <v>69000</v>
      </c>
      <c r="G274" s="43">
        <v>10</v>
      </c>
      <c r="H274" s="43">
        <v>47</v>
      </c>
      <c r="I274" s="2">
        <v>69000</v>
      </c>
      <c r="J274" s="30">
        <v>0</v>
      </c>
    </row>
    <row r="275" spans="1:10" x14ac:dyDescent="0.2">
      <c r="A275" s="7">
        <v>249</v>
      </c>
      <c r="B275" s="31" t="s">
        <v>139</v>
      </c>
      <c r="C275" s="7">
        <v>1986</v>
      </c>
      <c r="D275" s="7">
        <v>12</v>
      </c>
      <c r="E275" s="1">
        <v>1424</v>
      </c>
      <c r="F275" s="2">
        <v>17088</v>
      </c>
      <c r="G275" s="43">
        <v>10</v>
      </c>
      <c r="H275" s="43">
        <v>31</v>
      </c>
      <c r="I275" s="2">
        <v>17088</v>
      </c>
      <c r="J275" s="30">
        <v>0</v>
      </c>
    </row>
    <row r="276" spans="1:10" x14ac:dyDescent="0.2">
      <c r="A276" s="70">
        <v>250</v>
      </c>
      <c r="B276" s="31" t="s">
        <v>12</v>
      </c>
      <c r="C276" s="7">
        <v>1983</v>
      </c>
      <c r="D276" s="7">
        <v>1</v>
      </c>
      <c r="E276" s="1">
        <v>10400</v>
      </c>
      <c r="F276" s="2">
        <v>10400</v>
      </c>
      <c r="G276" s="43">
        <v>10</v>
      </c>
      <c r="H276" s="43">
        <v>34</v>
      </c>
      <c r="I276" s="2">
        <v>10400</v>
      </c>
      <c r="J276" s="30">
        <v>0</v>
      </c>
    </row>
    <row r="277" spans="1:10" x14ac:dyDescent="0.2">
      <c r="A277" s="7">
        <v>251</v>
      </c>
      <c r="B277" s="31" t="s">
        <v>140</v>
      </c>
      <c r="C277" s="7">
        <v>1975</v>
      </c>
      <c r="D277" s="7">
        <v>1</v>
      </c>
      <c r="E277" s="1">
        <v>6000</v>
      </c>
      <c r="F277" s="2">
        <v>6000</v>
      </c>
      <c r="G277" s="43">
        <v>10</v>
      </c>
      <c r="H277" s="43">
        <v>42</v>
      </c>
      <c r="I277" s="2">
        <v>6000</v>
      </c>
      <c r="J277" s="30">
        <v>0</v>
      </c>
    </row>
    <row r="278" spans="1:10" x14ac:dyDescent="0.2">
      <c r="A278" s="70">
        <v>252</v>
      </c>
      <c r="B278" s="31" t="s">
        <v>141</v>
      </c>
      <c r="C278" s="7">
        <v>1973</v>
      </c>
      <c r="D278" s="7">
        <v>2</v>
      </c>
      <c r="E278" s="1">
        <v>5600</v>
      </c>
      <c r="F278" s="2">
        <v>11200</v>
      </c>
      <c r="G278" s="43">
        <v>10</v>
      </c>
      <c r="H278" s="43">
        <v>44</v>
      </c>
      <c r="I278" s="2">
        <v>11200</v>
      </c>
      <c r="J278" s="30">
        <v>0</v>
      </c>
    </row>
    <row r="279" spans="1:10" x14ac:dyDescent="0.2">
      <c r="A279" s="7">
        <v>253</v>
      </c>
      <c r="B279" s="31" t="s">
        <v>74</v>
      </c>
      <c r="C279" s="7">
        <v>2010</v>
      </c>
      <c r="D279" s="7">
        <v>1</v>
      </c>
      <c r="E279" s="1">
        <v>25000</v>
      </c>
      <c r="F279" s="2">
        <v>25000</v>
      </c>
      <c r="G279" s="43">
        <v>7</v>
      </c>
      <c r="H279" s="43">
        <v>7</v>
      </c>
      <c r="I279" s="2">
        <v>25000</v>
      </c>
      <c r="J279" s="30">
        <v>0</v>
      </c>
    </row>
    <row r="280" spans="1:10" x14ac:dyDescent="0.2">
      <c r="A280" s="70">
        <v>254</v>
      </c>
      <c r="B280" s="31" t="s">
        <v>31</v>
      </c>
      <c r="C280" s="7">
        <v>2015</v>
      </c>
      <c r="D280" s="7">
        <v>1</v>
      </c>
      <c r="E280" s="1">
        <v>187020</v>
      </c>
      <c r="F280" s="2">
        <v>187020</v>
      </c>
      <c r="G280" s="43">
        <v>5</v>
      </c>
      <c r="H280" s="43">
        <v>2</v>
      </c>
      <c r="I280" s="15">
        <v>187020</v>
      </c>
      <c r="J280" s="30">
        <f>F280-I280</f>
        <v>0</v>
      </c>
    </row>
    <row r="281" spans="1:10" x14ac:dyDescent="0.2">
      <c r="A281" s="7">
        <v>255</v>
      </c>
      <c r="B281" s="54" t="s">
        <v>93</v>
      </c>
      <c r="C281" s="4">
        <v>2015</v>
      </c>
      <c r="D281" s="4">
        <v>1</v>
      </c>
      <c r="E281" s="1">
        <v>169800</v>
      </c>
      <c r="F281" s="2">
        <v>169800</v>
      </c>
      <c r="G281" s="43">
        <v>5</v>
      </c>
      <c r="H281" s="43">
        <v>2</v>
      </c>
      <c r="I281" s="15">
        <v>169800</v>
      </c>
      <c r="J281" s="30">
        <f t="shared" ref="J281:J285" si="31">F281-I281</f>
        <v>0</v>
      </c>
    </row>
    <row r="282" spans="1:10" x14ac:dyDescent="0.2">
      <c r="A282" s="70">
        <v>256</v>
      </c>
      <c r="B282" s="54" t="s">
        <v>18</v>
      </c>
      <c r="C282" s="4">
        <v>2015</v>
      </c>
      <c r="D282" s="4">
        <v>1</v>
      </c>
      <c r="E282" s="1">
        <v>37928.571428571428</v>
      </c>
      <c r="F282" s="2">
        <v>37928.571428571428</v>
      </c>
      <c r="G282" s="43">
        <v>7</v>
      </c>
      <c r="H282" s="43">
        <v>2</v>
      </c>
      <c r="I282" s="32">
        <f>F282/5*3</f>
        <v>22757.142857142855</v>
      </c>
      <c r="J282" s="30">
        <f t="shared" si="31"/>
        <v>15171.428571428572</v>
      </c>
    </row>
    <row r="283" spans="1:10" x14ac:dyDescent="0.2">
      <c r="A283" s="7">
        <v>257</v>
      </c>
      <c r="B283" s="54" t="s">
        <v>73</v>
      </c>
      <c r="C283" s="4">
        <v>2015</v>
      </c>
      <c r="D283" s="4">
        <v>2</v>
      </c>
      <c r="E283" s="1">
        <v>25000</v>
      </c>
      <c r="F283" s="2">
        <v>50000</v>
      </c>
      <c r="G283" s="43">
        <v>7</v>
      </c>
      <c r="H283" s="43">
        <v>2</v>
      </c>
      <c r="I283" s="32">
        <f t="shared" ref="I283:I284" si="32">F283/5*3</f>
        <v>30000</v>
      </c>
      <c r="J283" s="30">
        <f t="shared" si="31"/>
        <v>20000</v>
      </c>
    </row>
    <row r="284" spans="1:10" x14ac:dyDescent="0.2">
      <c r="A284" s="70">
        <v>258</v>
      </c>
      <c r="B284" s="54" t="s">
        <v>74</v>
      </c>
      <c r="C284" s="4">
        <v>2015</v>
      </c>
      <c r="D284" s="4">
        <v>1</v>
      </c>
      <c r="E284" s="1">
        <v>77142.857142857145</v>
      </c>
      <c r="F284" s="2">
        <v>77142.857142857145</v>
      </c>
      <c r="G284" s="43">
        <v>7</v>
      </c>
      <c r="H284" s="43">
        <v>2</v>
      </c>
      <c r="I284" s="32">
        <f t="shared" si="32"/>
        <v>46285.71428571429</v>
      </c>
      <c r="J284" s="30">
        <f t="shared" si="31"/>
        <v>30857.142857142855</v>
      </c>
    </row>
    <row r="285" spans="1:10" x14ac:dyDescent="0.2">
      <c r="A285" s="7">
        <v>259</v>
      </c>
      <c r="B285" s="54" t="s">
        <v>49</v>
      </c>
      <c r="C285" s="4">
        <v>2017</v>
      </c>
      <c r="D285" s="4">
        <v>1</v>
      </c>
      <c r="E285" s="1">
        <v>50803.200000000004</v>
      </c>
      <c r="F285" s="2">
        <v>50803.200000000004</v>
      </c>
      <c r="G285" s="43">
        <v>7</v>
      </c>
      <c r="H285" s="43">
        <v>0</v>
      </c>
      <c r="I285" s="32">
        <f>F285/7*3</f>
        <v>21772.800000000003</v>
      </c>
      <c r="J285" s="30">
        <f t="shared" si="31"/>
        <v>29030.400000000001</v>
      </c>
    </row>
    <row r="286" spans="1:10" ht="28.5" x14ac:dyDescent="0.2">
      <c r="A286" s="70">
        <v>260</v>
      </c>
      <c r="B286" s="54" t="s">
        <v>406</v>
      </c>
      <c r="C286" s="25">
        <v>2020</v>
      </c>
      <c r="D286" s="4">
        <v>1</v>
      </c>
      <c r="E286" s="1">
        <v>0</v>
      </c>
      <c r="F286" s="1">
        <v>0</v>
      </c>
      <c r="I286" s="32">
        <v>0</v>
      </c>
      <c r="J286" s="30">
        <v>0</v>
      </c>
    </row>
    <row r="287" spans="1:10" ht="18.75" customHeight="1" x14ac:dyDescent="0.2">
      <c r="A287" s="143" t="s">
        <v>80</v>
      </c>
      <c r="B287" s="144"/>
      <c r="C287" s="144"/>
      <c r="D287" s="144"/>
      <c r="E287" s="144"/>
      <c r="F287" s="144"/>
      <c r="G287" s="144"/>
      <c r="H287" s="144"/>
      <c r="I287" s="144"/>
      <c r="J287" s="145"/>
    </row>
    <row r="288" spans="1:10" x14ac:dyDescent="0.2">
      <c r="A288" s="4">
        <v>261</v>
      </c>
      <c r="B288" s="54" t="s">
        <v>110</v>
      </c>
      <c r="C288" s="4">
        <v>1970</v>
      </c>
      <c r="D288" s="4">
        <v>1</v>
      </c>
      <c r="E288" s="1">
        <v>5400</v>
      </c>
      <c r="F288" s="2">
        <v>5400</v>
      </c>
      <c r="G288" s="43">
        <v>10</v>
      </c>
      <c r="H288" s="43">
        <v>47</v>
      </c>
      <c r="I288" s="2">
        <v>5400</v>
      </c>
      <c r="J288" s="30">
        <v>0</v>
      </c>
    </row>
    <row r="289" spans="1:10" x14ac:dyDescent="0.2">
      <c r="A289" s="4">
        <v>262</v>
      </c>
      <c r="B289" s="54" t="s">
        <v>142</v>
      </c>
      <c r="C289" s="4">
        <v>1970</v>
      </c>
      <c r="D289" s="4">
        <v>1</v>
      </c>
      <c r="E289" s="1">
        <v>3400</v>
      </c>
      <c r="F289" s="2">
        <v>3400</v>
      </c>
      <c r="G289" s="43">
        <v>10</v>
      </c>
      <c r="H289" s="43">
        <v>47</v>
      </c>
      <c r="I289" s="2">
        <v>3400</v>
      </c>
      <c r="J289" s="30">
        <v>0</v>
      </c>
    </row>
    <row r="290" spans="1:10" x14ac:dyDescent="0.2">
      <c r="A290" s="4">
        <v>263</v>
      </c>
      <c r="B290" s="54" t="s">
        <v>41</v>
      </c>
      <c r="C290" s="4">
        <v>1970</v>
      </c>
      <c r="D290" s="4">
        <v>2</v>
      </c>
      <c r="E290" s="1">
        <v>5600</v>
      </c>
      <c r="F290" s="2">
        <v>11200</v>
      </c>
      <c r="G290" s="43">
        <v>10</v>
      </c>
      <c r="H290" s="43">
        <v>47</v>
      </c>
      <c r="I290" s="2">
        <v>11200</v>
      </c>
      <c r="J290" s="30">
        <v>0</v>
      </c>
    </row>
    <row r="291" spans="1:10" x14ac:dyDescent="0.2">
      <c r="A291" s="4">
        <v>264</v>
      </c>
      <c r="B291" s="54" t="s">
        <v>143</v>
      </c>
      <c r="C291" s="4">
        <v>1970</v>
      </c>
      <c r="D291" s="4">
        <v>2</v>
      </c>
      <c r="E291" s="1">
        <v>4400</v>
      </c>
      <c r="F291" s="2">
        <v>8800</v>
      </c>
      <c r="G291" s="43">
        <v>10</v>
      </c>
      <c r="H291" s="43">
        <v>47</v>
      </c>
      <c r="I291" s="2">
        <v>8800</v>
      </c>
      <c r="J291" s="30">
        <v>0</v>
      </c>
    </row>
    <row r="292" spans="1:10" x14ac:dyDescent="0.2">
      <c r="A292" s="4">
        <v>265</v>
      </c>
      <c r="B292" s="54" t="s">
        <v>42</v>
      </c>
      <c r="C292" s="4">
        <v>1970</v>
      </c>
      <c r="D292" s="4">
        <v>2</v>
      </c>
      <c r="E292" s="1">
        <v>4400</v>
      </c>
      <c r="F292" s="2">
        <v>8800</v>
      </c>
      <c r="G292" s="43">
        <v>10</v>
      </c>
      <c r="H292" s="43">
        <v>47</v>
      </c>
      <c r="I292" s="2">
        <v>8800</v>
      </c>
      <c r="J292" s="30">
        <v>0</v>
      </c>
    </row>
    <row r="293" spans="1:10" x14ac:dyDescent="0.2">
      <c r="A293" s="4">
        <v>266</v>
      </c>
      <c r="B293" s="54" t="s">
        <v>144</v>
      </c>
      <c r="C293" s="4">
        <v>1970</v>
      </c>
      <c r="D293" s="4">
        <v>25</v>
      </c>
      <c r="E293" s="1">
        <v>1400</v>
      </c>
      <c r="F293" s="2">
        <v>35000</v>
      </c>
      <c r="G293" s="43">
        <v>10</v>
      </c>
      <c r="H293" s="43">
        <v>47</v>
      </c>
      <c r="I293" s="2">
        <v>35000</v>
      </c>
      <c r="J293" s="30">
        <v>0</v>
      </c>
    </row>
    <row r="294" spans="1:10" ht="18.75" customHeight="1" x14ac:dyDescent="0.2">
      <c r="A294" s="143" t="s">
        <v>25</v>
      </c>
      <c r="B294" s="144"/>
      <c r="C294" s="144"/>
      <c r="D294" s="144"/>
      <c r="E294" s="144"/>
      <c r="F294" s="144"/>
      <c r="G294" s="144"/>
      <c r="H294" s="144"/>
      <c r="I294" s="144"/>
      <c r="J294" s="145"/>
    </row>
    <row r="295" spans="1:10" x14ac:dyDescent="0.2">
      <c r="A295" s="4">
        <v>267</v>
      </c>
      <c r="B295" s="54" t="s">
        <v>88</v>
      </c>
      <c r="C295" s="4">
        <v>1975</v>
      </c>
      <c r="D295" s="4">
        <v>10</v>
      </c>
      <c r="E295" s="1">
        <v>2400</v>
      </c>
      <c r="F295" s="2">
        <v>24000</v>
      </c>
      <c r="G295" s="43">
        <v>10</v>
      </c>
      <c r="H295" s="43">
        <v>42</v>
      </c>
      <c r="I295" s="2">
        <v>24000</v>
      </c>
      <c r="J295" s="30">
        <v>0</v>
      </c>
    </row>
    <row r="296" spans="1:10" x14ac:dyDescent="0.2">
      <c r="A296" s="4">
        <v>268</v>
      </c>
      <c r="B296" s="54" t="s">
        <v>43</v>
      </c>
      <c r="C296" s="4">
        <v>1975</v>
      </c>
      <c r="D296" s="4">
        <v>2</v>
      </c>
      <c r="E296" s="1">
        <v>1600</v>
      </c>
      <c r="F296" s="2">
        <v>3200</v>
      </c>
      <c r="G296" s="43">
        <v>10</v>
      </c>
      <c r="H296" s="43">
        <v>42</v>
      </c>
      <c r="I296" s="2">
        <v>3200</v>
      </c>
      <c r="J296" s="30">
        <v>0</v>
      </c>
    </row>
    <row r="297" spans="1:10" x14ac:dyDescent="0.2">
      <c r="A297" s="4">
        <v>269</v>
      </c>
      <c r="B297" s="54" t="s">
        <v>44</v>
      </c>
      <c r="C297" s="4">
        <v>1975</v>
      </c>
      <c r="D297" s="4">
        <v>1</v>
      </c>
      <c r="E297" s="1">
        <v>10400</v>
      </c>
      <c r="F297" s="2">
        <v>10400</v>
      </c>
      <c r="G297" s="43">
        <v>10</v>
      </c>
      <c r="H297" s="43">
        <v>42</v>
      </c>
      <c r="I297" s="2">
        <v>10400</v>
      </c>
      <c r="J297" s="30">
        <v>0</v>
      </c>
    </row>
    <row r="298" spans="1:10" x14ac:dyDescent="0.2">
      <c r="A298" s="4">
        <v>270</v>
      </c>
      <c r="B298" s="54" t="s">
        <v>45</v>
      </c>
      <c r="C298" s="4">
        <v>1975</v>
      </c>
      <c r="D298" s="4">
        <v>1</v>
      </c>
      <c r="E298" s="1">
        <v>4400</v>
      </c>
      <c r="F298" s="2">
        <v>4400</v>
      </c>
      <c r="G298" s="43">
        <v>10</v>
      </c>
      <c r="H298" s="43">
        <v>42</v>
      </c>
      <c r="I298" s="2">
        <v>4400</v>
      </c>
      <c r="J298" s="30">
        <v>0</v>
      </c>
    </row>
    <row r="299" spans="1:10" x14ac:dyDescent="0.2">
      <c r="A299" s="4">
        <v>271</v>
      </c>
      <c r="B299" s="54" t="s">
        <v>121</v>
      </c>
      <c r="C299" s="4">
        <v>1975</v>
      </c>
      <c r="D299" s="4">
        <v>2</v>
      </c>
      <c r="E299" s="1">
        <v>5000</v>
      </c>
      <c r="F299" s="2">
        <v>10000</v>
      </c>
      <c r="G299" s="43">
        <v>10</v>
      </c>
      <c r="H299" s="43">
        <v>42</v>
      </c>
      <c r="I299" s="2">
        <v>10000</v>
      </c>
      <c r="J299" s="30">
        <v>0</v>
      </c>
    </row>
    <row r="300" spans="1:10" x14ac:dyDescent="0.2">
      <c r="A300" s="4">
        <v>272</v>
      </c>
      <c r="B300" s="54" t="s">
        <v>46</v>
      </c>
      <c r="C300" s="4">
        <v>1975</v>
      </c>
      <c r="D300" s="4">
        <v>2</v>
      </c>
      <c r="E300" s="1">
        <v>2000</v>
      </c>
      <c r="F300" s="2">
        <v>4000</v>
      </c>
      <c r="G300" s="43">
        <v>10</v>
      </c>
      <c r="H300" s="43">
        <v>42</v>
      </c>
      <c r="I300" s="2">
        <v>4000</v>
      </c>
      <c r="J300" s="30">
        <v>0</v>
      </c>
    </row>
    <row r="301" spans="1:10" x14ac:dyDescent="0.2">
      <c r="A301" s="4">
        <v>273</v>
      </c>
      <c r="B301" s="54" t="s">
        <v>145</v>
      </c>
      <c r="C301" s="4">
        <v>1975</v>
      </c>
      <c r="D301" s="4">
        <v>1</v>
      </c>
      <c r="E301" s="1">
        <v>1400</v>
      </c>
      <c r="F301" s="2">
        <v>1400</v>
      </c>
      <c r="G301" s="43">
        <v>10</v>
      </c>
      <c r="H301" s="43">
        <v>42</v>
      </c>
      <c r="I301" s="2">
        <v>1400</v>
      </c>
      <c r="J301" s="30">
        <v>0</v>
      </c>
    </row>
    <row r="302" spans="1:10" x14ac:dyDescent="0.2">
      <c r="A302" s="4">
        <v>274</v>
      </c>
      <c r="B302" s="54" t="s">
        <v>146</v>
      </c>
      <c r="C302" s="4">
        <v>1975</v>
      </c>
      <c r="D302" s="4">
        <v>1</v>
      </c>
      <c r="E302" s="1">
        <v>8400</v>
      </c>
      <c r="F302" s="2">
        <v>8400</v>
      </c>
      <c r="G302" s="43">
        <v>10</v>
      </c>
      <c r="H302" s="43">
        <v>42</v>
      </c>
      <c r="I302" s="2">
        <v>8400</v>
      </c>
      <c r="J302" s="30">
        <v>0</v>
      </c>
    </row>
    <row r="303" spans="1:10" x14ac:dyDescent="0.2">
      <c r="A303" s="4">
        <v>275</v>
      </c>
      <c r="B303" s="54" t="s">
        <v>44</v>
      </c>
      <c r="C303" s="4">
        <v>1975</v>
      </c>
      <c r="D303" s="4">
        <v>2</v>
      </c>
      <c r="E303" s="1">
        <v>10400</v>
      </c>
      <c r="F303" s="2">
        <v>20800</v>
      </c>
      <c r="G303" s="43">
        <v>10</v>
      </c>
      <c r="H303" s="43">
        <v>42</v>
      </c>
      <c r="I303" s="2">
        <v>20800</v>
      </c>
      <c r="J303" s="30">
        <v>0</v>
      </c>
    </row>
    <row r="304" spans="1:10" x14ac:dyDescent="0.2">
      <c r="A304" s="4">
        <v>276</v>
      </c>
      <c r="B304" s="54" t="s">
        <v>115</v>
      </c>
      <c r="C304" s="4">
        <v>1975</v>
      </c>
      <c r="D304" s="4">
        <v>5</v>
      </c>
      <c r="E304" s="1">
        <v>2600</v>
      </c>
      <c r="F304" s="2">
        <v>13000</v>
      </c>
      <c r="G304" s="43">
        <v>10</v>
      </c>
      <c r="H304" s="43">
        <v>42</v>
      </c>
      <c r="I304" s="2">
        <v>13000</v>
      </c>
      <c r="J304" s="30">
        <v>0</v>
      </c>
    </row>
    <row r="305" spans="1:10" x14ac:dyDescent="0.2">
      <c r="A305" s="4">
        <v>277</v>
      </c>
      <c r="B305" s="54" t="s">
        <v>26</v>
      </c>
      <c r="C305" s="4">
        <v>1975</v>
      </c>
      <c r="D305" s="4">
        <v>7354</v>
      </c>
      <c r="E305" s="1">
        <v>20</v>
      </c>
      <c r="F305" s="2">
        <v>147080</v>
      </c>
      <c r="G305" s="43">
        <v>10</v>
      </c>
      <c r="H305" s="43">
        <v>42</v>
      </c>
      <c r="I305" s="2">
        <v>147080</v>
      </c>
      <c r="J305" s="30">
        <v>0</v>
      </c>
    </row>
    <row r="306" spans="1:10" ht="18" customHeight="1" x14ac:dyDescent="0.2">
      <c r="A306" s="149" t="s">
        <v>431</v>
      </c>
      <c r="B306" s="150"/>
      <c r="C306" s="150"/>
      <c r="D306" s="150"/>
      <c r="E306" s="150"/>
      <c r="F306" s="150"/>
      <c r="G306" s="150"/>
      <c r="H306" s="150"/>
      <c r="I306" s="150"/>
      <c r="J306" s="151"/>
    </row>
    <row r="307" spans="1:10" ht="15.75" customHeight="1" x14ac:dyDescent="0.2">
      <c r="A307" s="143" t="s">
        <v>68</v>
      </c>
      <c r="B307" s="144"/>
      <c r="C307" s="144"/>
      <c r="D307" s="144"/>
      <c r="E307" s="144"/>
      <c r="F307" s="144"/>
      <c r="G307" s="144"/>
      <c r="H307" s="144"/>
      <c r="I307" s="144"/>
      <c r="J307" s="145"/>
    </row>
    <row r="308" spans="1:10" x14ac:dyDescent="0.2">
      <c r="A308" s="4">
        <v>278</v>
      </c>
      <c r="B308" s="54" t="s">
        <v>9</v>
      </c>
      <c r="C308" s="4">
        <v>1982</v>
      </c>
      <c r="D308" s="4">
        <v>5</v>
      </c>
      <c r="E308" s="1">
        <v>5000</v>
      </c>
      <c r="F308" s="2">
        <v>25000</v>
      </c>
      <c r="G308" s="43">
        <v>10</v>
      </c>
      <c r="H308" s="43">
        <v>35</v>
      </c>
      <c r="I308" s="2">
        <v>25000</v>
      </c>
      <c r="J308" s="30">
        <v>0</v>
      </c>
    </row>
    <row r="309" spans="1:10" x14ac:dyDescent="0.2">
      <c r="A309" s="4">
        <v>279</v>
      </c>
      <c r="B309" s="54" t="s">
        <v>147</v>
      </c>
      <c r="C309" s="4">
        <v>1982</v>
      </c>
      <c r="D309" s="4">
        <v>1</v>
      </c>
      <c r="E309" s="1">
        <v>16000</v>
      </c>
      <c r="F309" s="2">
        <v>16000</v>
      </c>
      <c r="G309" s="43">
        <v>10</v>
      </c>
      <c r="H309" s="43">
        <v>35</v>
      </c>
      <c r="I309" s="2">
        <v>16000</v>
      </c>
      <c r="J309" s="30">
        <v>0</v>
      </c>
    </row>
    <row r="310" spans="1:10" x14ac:dyDescent="0.2">
      <c r="A310" s="4">
        <v>280</v>
      </c>
      <c r="B310" s="54" t="s">
        <v>148</v>
      </c>
      <c r="C310" s="4">
        <v>1982</v>
      </c>
      <c r="D310" s="4">
        <v>5</v>
      </c>
      <c r="E310" s="1">
        <v>5000</v>
      </c>
      <c r="F310" s="2">
        <v>25000</v>
      </c>
      <c r="G310" s="43">
        <v>10</v>
      </c>
      <c r="H310" s="43">
        <v>35</v>
      </c>
      <c r="I310" s="2">
        <v>25000</v>
      </c>
      <c r="J310" s="30">
        <v>0</v>
      </c>
    </row>
    <row r="311" spans="1:10" x14ac:dyDescent="0.2">
      <c r="A311" s="4">
        <v>281</v>
      </c>
      <c r="B311" s="54" t="s">
        <v>149</v>
      </c>
      <c r="C311" s="4">
        <v>1989</v>
      </c>
      <c r="D311" s="4">
        <v>1</v>
      </c>
      <c r="E311" s="1">
        <v>4800</v>
      </c>
      <c r="F311" s="2">
        <v>4800</v>
      </c>
      <c r="G311" s="43">
        <v>10</v>
      </c>
      <c r="H311" s="43">
        <v>28</v>
      </c>
      <c r="I311" s="2">
        <v>4800</v>
      </c>
      <c r="J311" s="30">
        <v>0</v>
      </c>
    </row>
    <row r="312" spans="1:10" x14ac:dyDescent="0.2">
      <c r="A312" s="4">
        <v>282</v>
      </c>
      <c r="B312" s="54" t="s">
        <v>29</v>
      </c>
      <c r="C312" s="4">
        <v>1985</v>
      </c>
      <c r="D312" s="4">
        <v>2</v>
      </c>
      <c r="E312" s="1">
        <v>10400</v>
      </c>
      <c r="F312" s="2">
        <v>20800</v>
      </c>
      <c r="G312" s="43">
        <v>10</v>
      </c>
      <c r="H312" s="43">
        <v>32</v>
      </c>
      <c r="I312" s="2">
        <v>20800</v>
      </c>
      <c r="J312" s="30">
        <v>0</v>
      </c>
    </row>
    <row r="313" spans="1:10" x14ac:dyDescent="0.2">
      <c r="A313" s="4">
        <v>283</v>
      </c>
      <c r="B313" s="54" t="s">
        <v>0</v>
      </c>
      <c r="C313" s="4">
        <v>1980</v>
      </c>
      <c r="D313" s="4">
        <v>1</v>
      </c>
      <c r="E313" s="1">
        <v>7000</v>
      </c>
      <c r="F313" s="2">
        <v>7000</v>
      </c>
      <c r="G313" s="43">
        <v>10</v>
      </c>
      <c r="H313" s="43">
        <v>37</v>
      </c>
      <c r="I313" s="2">
        <v>7000</v>
      </c>
      <c r="J313" s="30">
        <v>0</v>
      </c>
    </row>
    <row r="314" spans="1:10" x14ac:dyDescent="0.2">
      <c r="A314" s="4">
        <v>284</v>
      </c>
      <c r="B314" s="54" t="s">
        <v>150</v>
      </c>
      <c r="C314" s="4">
        <v>1975</v>
      </c>
      <c r="D314" s="4">
        <v>85</v>
      </c>
      <c r="E314" s="1">
        <v>1400</v>
      </c>
      <c r="F314" s="2">
        <v>119000</v>
      </c>
      <c r="G314" s="43">
        <v>10</v>
      </c>
      <c r="H314" s="43">
        <v>42</v>
      </c>
      <c r="I314" s="2">
        <v>119000</v>
      </c>
      <c r="J314" s="30">
        <v>0</v>
      </c>
    </row>
    <row r="315" spans="1:10" x14ac:dyDescent="0.2">
      <c r="A315" s="4">
        <v>285</v>
      </c>
      <c r="B315" s="54" t="s">
        <v>135</v>
      </c>
      <c r="C315" s="4">
        <v>1975</v>
      </c>
      <c r="D315" s="4">
        <v>1</v>
      </c>
      <c r="E315" s="1">
        <v>18000</v>
      </c>
      <c r="F315" s="2">
        <v>18000</v>
      </c>
      <c r="G315" s="43">
        <v>10</v>
      </c>
      <c r="H315" s="43">
        <v>42</v>
      </c>
      <c r="I315" s="2">
        <v>18000</v>
      </c>
      <c r="J315" s="30">
        <v>0</v>
      </c>
    </row>
    <row r="316" spans="1:10" x14ac:dyDescent="0.2">
      <c r="A316" s="4">
        <v>286</v>
      </c>
      <c r="B316" s="54" t="s">
        <v>47</v>
      </c>
      <c r="C316" s="4">
        <v>1975</v>
      </c>
      <c r="D316" s="4">
        <v>1</v>
      </c>
      <c r="E316" s="1">
        <v>15000</v>
      </c>
      <c r="F316" s="2">
        <v>15000</v>
      </c>
      <c r="G316" s="43">
        <v>10</v>
      </c>
      <c r="H316" s="43">
        <v>42</v>
      </c>
      <c r="I316" s="2">
        <v>15000</v>
      </c>
      <c r="J316" s="30">
        <v>0</v>
      </c>
    </row>
    <row r="317" spans="1:10" x14ac:dyDescent="0.2">
      <c r="A317" s="4">
        <v>287</v>
      </c>
      <c r="B317" s="54" t="s">
        <v>34</v>
      </c>
      <c r="C317" s="4">
        <v>1975</v>
      </c>
      <c r="D317" s="4">
        <v>1</v>
      </c>
      <c r="E317" s="1">
        <v>1400</v>
      </c>
      <c r="F317" s="2">
        <v>1400</v>
      </c>
      <c r="G317" s="43">
        <v>10</v>
      </c>
      <c r="H317" s="43">
        <v>42</v>
      </c>
      <c r="I317" s="2">
        <v>1400</v>
      </c>
      <c r="J317" s="30">
        <v>0</v>
      </c>
    </row>
    <row r="318" spans="1:10" x14ac:dyDescent="0.2">
      <c r="A318" s="4">
        <v>288</v>
      </c>
      <c r="B318" s="54" t="s">
        <v>20</v>
      </c>
      <c r="C318" s="4">
        <v>2008</v>
      </c>
      <c r="D318" s="4">
        <v>1</v>
      </c>
      <c r="E318" s="1">
        <v>25000</v>
      </c>
      <c r="F318" s="2">
        <v>25000</v>
      </c>
      <c r="G318" s="43">
        <v>5</v>
      </c>
      <c r="H318" s="43">
        <v>9</v>
      </c>
      <c r="I318" s="2">
        <v>25000</v>
      </c>
      <c r="J318" s="30">
        <v>0</v>
      </c>
    </row>
    <row r="319" spans="1:10" x14ac:dyDescent="0.2">
      <c r="A319" s="4">
        <v>289</v>
      </c>
      <c r="B319" s="54" t="s">
        <v>18</v>
      </c>
      <c r="C319" s="4">
        <v>2008</v>
      </c>
      <c r="D319" s="4">
        <v>1</v>
      </c>
      <c r="E319" s="1">
        <v>10200</v>
      </c>
      <c r="F319" s="2">
        <v>10200</v>
      </c>
      <c r="G319" s="43">
        <v>7</v>
      </c>
      <c r="H319" s="43">
        <v>9</v>
      </c>
      <c r="I319" s="2">
        <v>10200</v>
      </c>
      <c r="J319" s="30">
        <v>0</v>
      </c>
    </row>
    <row r="320" spans="1:10" x14ac:dyDescent="0.2">
      <c r="A320" s="4">
        <v>290</v>
      </c>
      <c r="B320" s="54" t="s">
        <v>73</v>
      </c>
      <c r="C320" s="4">
        <v>2008</v>
      </c>
      <c r="D320" s="4">
        <v>1</v>
      </c>
      <c r="E320" s="1">
        <v>4520</v>
      </c>
      <c r="F320" s="2">
        <v>4520</v>
      </c>
      <c r="G320" s="43">
        <v>7</v>
      </c>
      <c r="H320" s="43">
        <v>9</v>
      </c>
      <c r="I320" s="2">
        <v>4520</v>
      </c>
      <c r="J320" s="30">
        <v>0</v>
      </c>
    </row>
    <row r="321" spans="1:10" x14ac:dyDescent="0.2">
      <c r="A321" s="4">
        <v>291</v>
      </c>
      <c r="B321" s="54" t="s">
        <v>74</v>
      </c>
      <c r="C321" s="4">
        <v>2008</v>
      </c>
      <c r="D321" s="4">
        <v>1</v>
      </c>
      <c r="E321" s="1">
        <v>14600</v>
      </c>
      <c r="F321" s="2">
        <v>14600</v>
      </c>
      <c r="G321" s="43">
        <v>7</v>
      </c>
      <c r="H321" s="43">
        <v>9</v>
      </c>
      <c r="I321" s="2">
        <v>14600</v>
      </c>
      <c r="J321" s="30">
        <v>0</v>
      </c>
    </row>
    <row r="322" spans="1:10" x14ac:dyDescent="0.2">
      <c r="A322" s="4">
        <v>292</v>
      </c>
      <c r="B322" s="54" t="s">
        <v>13</v>
      </c>
      <c r="C322" s="4">
        <v>2009</v>
      </c>
      <c r="D322" s="4">
        <v>1</v>
      </c>
      <c r="E322" s="1">
        <v>6199.9999999999982</v>
      </c>
      <c r="F322" s="2">
        <v>6199.9999999999982</v>
      </c>
      <c r="G322" s="43">
        <v>10</v>
      </c>
      <c r="H322" s="43">
        <v>8</v>
      </c>
      <c r="I322" s="2">
        <v>6199.9999999999982</v>
      </c>
      <c r="J322" s="30">
        <v>0</v>
      </c>
    </row>
    <row r="323" spans="1:10" x14ac:dyDescent="0.2">
      <c r="A323" s="4">
        <v>293</v>
      </c>
      <c r="B323" s="54" t="s">
        <v>71</v>
      </c>
      <c r="C323" s="4">
        <v>2009</v>
      </c>
      <c r="D323" s="4">
        <v>1</v>
      </c>
      <c r="E323" s="1">
        <v>2999.9999999999995</v>
      </c>
      <c r="F323" s="2">
        <v>2999.9999999999995</v>
      </c>
      <c r="G323" s="43">
        <v>10</v>
      </c>
      <c r="H323" s="43">
        <v>8</v>
      </c>
      <c r="I323" s="2">
        <v>2999.9999999999995</v>
      </c>
      <c r="J323" s="30">
        <v>0</v>
      </c>
    </row>
    <row r="324" spans="1:10" x14ac:dyDescent="0.2">
      <c r="A324" s="4">
        <v>294</v>
      </c>
      <c r="B324" s="54" t="s">
        <v>28</v>
      </c>
      <c r="C324" s="4">
        <v>2015</v>
      </c>
      <c r="D324" s="4">
        <v>1</v>
      </c>
      <c r="E324" s="1">
        <v>295500</v>
      </c>
      <c r="F324" s="2">
        <v>295500</v>
      </c>
      <c r="G324" s="43">
        <v>8</v>
      </c>
      <c r="H324" s="43">
        <v>2</v>
      </c>
      <c r="I324" s="15">
        <f>F324/6*3</f>
        <v>147750</v>
      </c>
      <c r="J324" s="30">
        <f>F324-I324</f>
        <v>147750</v>
      </c>
    </row>
    <row r="325" spans="1:10" x14ac:dyDescent="0.2">
      <c r="A325" s="4">
        <v>295</v>
      </c>
      <c r="B325" s="54" t="s">
        <v>136</v>
      </c>
      <c r="C325" s="4">
        <v>2015</v>
      </c>
      <c r="D325" s="4">
        <v>1</v>
      </c>
      <c r="E325" s="1">
        <v>44800</v>
      </c>
      <c r="F325" s="2">
        <v>44800</v>
      </c>
      <c r="G325" s="43">
        <v>10</v>
      </c>
      <c r="H325" s="43">
        <v>2</v>
      </c>
      <c r="I325" s="15">
        <f>F325/8*3</f>
        <v>16800</v>
      </c>
      <c r="J325" s="30">
        <f t="shared" ref="J325:J334" si="33">F325-I325</f>
        <v>28000</v>
      </c>
    </row>
    <row r="326" spans="1:10" x14ac:dyDescent="0.2">
      <c r="A326" s="4">
        <v>296</v>
      </c>
      <c r="B326" s="54" t="s">
        <v>8</v>
      </c>
      <c r="C326" s="4">
        <v>2015</v>
      </c>
      <c r="D326" s="4">
        <v>10</v>
      </c>
      <c r="E326" s="1">
        <v>12000</v>
      </c>
      <c r="F326" s="2">
        <v>120000</v>
      </c>
      <c r="G326" s="43">
        <v>10</v>
      </c>
      <c r="H326" s="43">
        <v>2</v>
      </c>
      <c r="I326" s="15">
        <f>F326/8*3</f>
        <v>45000</v>
      </c>
      <c r="J326" s="30">
        <f t="shared" si="33"/>
        <v>75000</v>
      </c>
    </row>
    <row r="327" spans="1:10" x14ac:dyDescent="0.2">
      <c r="A327" s="4">
        <v>297</v>
      </c>
      <c r="B327" s="54" t="s">
        <v>16</v>
      </c>
      <c r="C327" s="4">
        <v>2015</v>
      </c>
      <c r="D327" s="4">
        <v>1</v>
      </c>
      <c r="E327" s="1">
        <v>210000</v>
      </c>
      <c r="F327" s="2">
        <v>210000</v>
      </c>
      <c r="G327" s="43">
        <v>5</v>
      </c>
      <c r="H327" s="43">
        <v>2</v>
      </c>
      <c r="I327" s="15">
        <v>210000</v>
      </c>
      <c r="J327" s="30">
        <f t="shared" si="33"/>
        <v>0</v>
      </c>
    </row>
    <row r="328" spans="1:10" x14ac:dyDescent="0.2">
      <c r="A328" s="4">
        <v>298</v>
      </c>
      <c r="B328" s="54" t="s">
        <v>48</v>
      </c>
      <c r="C328" s="4">
        <v>2015</v>
      </c>
      <c r="D328" s="4">
        <v>1</v>
      </c>
      <c r="E328" s="1">
        <v>32000</v>
      </c>
      <c r="F328" s="2">
        <v>32000</v>
      </c>
      <c r="G328" s="43">
        <v>10</v>
      </c>
      <c r="H328" s="43">
        <v>2</v>
      </c>
      <c r="I328" s="15">
        <f>F328/8*3</f>
        <v>12000</v>
      </c>
      <c r="J328" s="30">
        <f t="shared" si="33"/>
        <v>20000</v>
      </c>
    </row>
    <row r="329" spans="1:10" x14ac:dyDescent="0.2">
      <c r="A329" s="4">
        <v>299</v>
      </c>
      <c r="B329" s="54" t="s">
        <v>49</v>
      </c>
      <c r="C329" s="4">
        <v>2017</v>
      </c>
      <c r="D329" s="4">
        <v>1</v>
      </c>
      <c r="E329" s="1">
        <v>50803.200000000004</v>
      </c>
      <c r="F329" s="2">
        <v>50803.200000000004</v>
      </c>
      <c r="G329" s="43">
        <v>7</v>
      </c>
      <c r="H329" s="43">
        <v>0</v>
      </c>
      <c r="I329" s="32">
        <f>F329/7*3</f>
        <v>21772.800000000003</v>
      </c>
      <c r="J329" s="30">
        <f t="shared" si="33"/>
        <v>29030.400000000001</v>
      </c>
    </row>
    <row r="330" spans="1:10" ht="28.5" x14ac:dyDescent="0.2">
      <c r="A330" s="4">
        <v>300</v>
      </c>
      <c r="B330" s="54" t="s">
        <v>61</v>
      </c>
      <c r="C330" s="4">
        <v>2017</v>
      </c>
      <c r="D330" s="4">
        <v>1</v>
      </c>
      <c r="E330" s="1">
        <v>454636.79999999999</v>
      </c>
      <c r="F330" s="2">
        <v>454636.79999999999</v>
      </c>
      <c r="G330" s="43">
        <v>5</v>
      </c>
      <c r="H330" s="43">
        <v>0</v>
      </c>
      <c r="I330" s="32">
        <f>F330/5*3</f>
        <v>272782.08000000002</v>
      </c>
      <c r="J330" s="30">
        <f t="shared" si="33"/>
        <v>181854.71999999997</v>
      </c>
    </row>
    <row r="331" spans="1:10" ht="28.5" x14ac:dyDescent="0.2">
      <c r="A331" s="4">
        <v>301</v>
      </c>
      <c r="B331" s="54" t="s">
        <v>151</v>
      </c>
      <c r="C331" s="4">
        <v>2017</v>
      </c>
      <c r="D331" s="4">
        <v>1</v>
      </c>
      <c r="E331" s="1">
        <v>115200</v>
      </c>
      <c r="F331" s="2">
        <v>115200</v>
      </c>
      <c r="G331" s="43">
        <v>7</v>
      </c>
      <c r="H331" s="43">
        <v>0</v>
      </c>
      <c r="I331" s="32">
        <f>F331/7*3</f>
        <v>49371.42857142858</v>
      </c>
      <c r="J331" s="30">
        <f t="shared" si="33"/>
        <v>65828.57142857142</v>
      </c>
    </row>
    <row r="332" spans="1:10" x14ac:dyDescent="0.2">
      <c r="A332" s="4">
        <v>302</v>
      </c>
      <c r="B332" s="54" t="s">
        <v>62</v>
      </c>
      <c r="C332" s="4">
        <v>2017</v>
      </c>
      <c r="D332" s="4">
        <v>1</v>
      </c>
      <c r="E332" s="1">
        <v>36234</v>
      </c>
      <c r="F332" s="2">
        <v>36234</v>
      </c>
      <c r="G332" s="43">
        <v>7</v>
      </c>
      <c r="H332" s="43">
        <v>0</v>
      </c>
      <c r="I332" s="32">
        <f t="shared" ref="I332:I334" si="34">F332/7*3</f>
        <v>15528.857142857145</v>
      </c>
      <c r="J332" s="30">
        <f t="shared" si="33"/>
        <v>20705.142857142855</v>
      </c>
    </row>
    <row r="333" spans="1:10" ht="28.5" x14ac:dyDescent="0.2">
      <c r="A333" s="4">
        <v>303</v>
      </c>
      <c r="B333" s="54" t="s">
        <v>51</v>
      </c>
      <c r="C333" s="4">
        <v>2017</v>
      </c>
      <c r="D333" s="4">
        <v>1</v>
      </c>
      <c r="E333" s="1">
        <v>41220</v>
      </c>
      <c r="F333" s="2">
        <v>41220</v>
      </c>
      <c r="G333" s="43">
        <v>7</v>
      </c>
      <c r="H333" s="43">
        <v>0</v>
      </c>
      <c r="I333" s="32">
        <f t="shared" si="34"/>
        <v>17665.714285714286</v>
      </c>
      <c r="J333" s="30">
        <f t="shared" si="33"/>
        <v>23554.285714285714</v>
      </c>
    </row>
    <row r="334" spans="1:10" ht="28.5" x14ac:dyDescent="0.2">
      <c r="A334" s="4">
        <v>304</v>
      </c>
      <c r="B334" s="55" t="s">
        <v>63</v>
      </c>
      <c r="C334" s="19">
        <v>2017</v>
      </c>
      <c r="D334" s="19">
        <v>1</v>
      </c>
      <c r="E334" s="2">
        <v>10238.4</v>
      </c>
      <c r="F334" s="2">
        <v>10238.4</v>
      </c>
      <c r="G334" s="43">
        <v>7</v>
      </c>
      <c r="H334" s="43">
        <v>0</v>
      </c>
      <c r="I334" s="40">
        <f t="shared" si="34"/>
        <v>4387.8857142857141</v>
      </c>
      <c r="J334" s="35">
        <f t="shared" si="33"/>
        <v>5850.5142857142855</v>
      </c>
    </row>
    <row r="335" spans="1:10" ht="28.5" x14ac:dyDescent="0.2">
      <c r="A335" s="4">
        <v>305</v>
      </c>
      <c r="B335" s="54" t="s">
        <v>406</v>
      </c>
      <c r="C335" s="4">
        <v>2020</v>
      </c>
      <c r="D335" s="4">
        <v>1</v>
      </c>
      <c r="E335" s="1">
        <v>0</v>
      </c>
      <c r="F335" s="1">
        <v>0</v>
      </c>
      <c r="G335" s="15"/>
      <c r="H335" s="15"/>
      <c r="I335" s="32">
        <v>0</v>
      </c>
      <c r="J335" s="30">
        <v>0</v>
      </c>
    </row>
    <row r="336" spans="1:10" ht="15.75" customHeight="1" x14ac:dyDescent="0.2">
      <c r="A336" s="167" t="s">
        <v>25</v>
      </c>
      <c r="B336" s="168"/>
      <c r="C336" s="168"/>
      <c r="D336" s="168"/>
      <c r="E336" s="168"/>
      <c r="F336" s="168"/>
      <c r="G336" s="168"/>
      <c r="H336" s="168"/>
      <c r="I336" s="168"/>
      <c r="J336" s="169"/>
    </row>
    <row r="337" spans="1:10" ht="18.600000000000001" customHeight="1" x14ac:dyDescent="0.2">
      <c r="A337" s="4">
        <v>306</v>
      </c>
      <c r="B337" s="54" t="s">
        <v>26</v>
      </c>
      <c r="C337" s="4">
        <v>1975</v>
      </c>
      <c r="D337" s="4">
        <v>3000</v>
      </c>
      <c r="E337" s="1">
        <v>20</v>
      </c>
      <c r="F337" s="2">
        <v>60000</v>
      </c>
      <c r="G337" s="43">
        <v>10</v>
      </c>
      <c r="H337" s="43">
        <v>42</v>
      </c>
      <c r="I337" s="2">
        <v>60000</v>
      </c>
      <c r="J337" s="30">
        <v>0</v>
      </c>
    </row>
    <row r="338" spans="1:10" ht="21.75" customHeight="1" x14ac:dyDescent="0.2">
      <c r="A338" s="149" t="s">
        <v>432</v>
      </c>
      <c r="B338" s="150"/>
      <c r="C338" s="150"/>
      <c r="D338" s="150"/>
      <c r="E338" s="150"/>
      <c r="F338" s="150"/>
      <c r="G338" s="150"/>
      <c r="H338" s="150"/>
      <c r="I338" s="150"/>
      <c r="J338" s="151"/>
    </row>
    <row r="339" spans="1:10" ht="18" customHeight="1" x14ac:dyDescent="0.2">
      <c r="A339" s="143" t="s">
        <v>68</v>
      </c>
      <c r="B339" s="144"/>
      <c r="C339" s="144"/>
      <c r="D339" s="144"/>
      <c r="E339" s="144"/>
      <c r="F339" s="144"/>
      <c r="G339" s="144"/>
      <c r="H339" s="144"/>
      <c r="I339" s="144"/>
      <c r="J339" s="145"/>
    </row>
    <row r="340" spans="1:10" x14ac:dyDescent="0.2">
      <c r="A340" s="4">
        <v>307</v>
      </c>
      <c r="B340" s="54" t="s">
        <v>32</v>
      </c>
      <c r="C340" s="4">
        <v>1976</v>
      </c>
      <c r="D340" s="4">
        <v>1</v>
      </c>
      <c r="E340" s="1">
        <v>5000</v>
      </c>
      <c r="F340" s="2">
        <v>5000</v>
      </c>
      <c r="G340" s="43">
        <v>10</v>
      </c>
      <c r="H340" s="43">
        <v>41</v>
      </c>
      <c r="I340" s="2">
        <v>5000</v>
      </c>
      <c r="J340" s="30">
        <v>0</v>
      </c>
    </row>
    <row r="341" spans="1:10" x14ac:dyDescent="0.2">
      <c r="A341" s="4">
        <v>308</v>
      </c>
      <c r="B341" s="54" t="s">
        <v>39</v>
      </c>
      <c r="C341" s="4">
        <v>1976</v>
      </c>
      <c r="D341" s="4">
        <v>4</v>
      </c>
      <c r="E341" s="1">
        <v>2600</v>
      </c>
      <c r="F341" s="2">
        <v>10400</v>
      </c>
      <c r="G341" s="43">
        <v>10</v>
      </c>
      <c r="H341" s="43">
        <v>41</v>
      </c>
      <c r="I341" s="2">
        <v>10400</v>
      </c>
      <c r="J341" s="30">
        <v>0</v>
      </c>
    </row>
    <row r="342" spans="1:10" x14ac:dyDescent="0.2">
      <c r="A342" s="4">
        <v>309</v>
      </c>
      <c r="B342" s="54" t="s">
        <v>20</v>
      </c>
      <c r="C342" s="4">
        <v>2010</v>
      </c>
      <c r="D342" s="4">
        <v>1</v>
      </c>
      <c r="E342" s="1">
        <v>47970</v>
      </c>
      <c r="F342" s="2">
        <v>47970</v>
      </c>
      <c r="G342" s="43">
        <v>5</v>
      </c>
      <c r="H342" s="43">
        <v>7</v>
      </c>
      <c r="I342" s="2">
        <v>47970</v>
      </c>
      <c r="J342" s="30">
        <v>0</v>
      </c>
    </row>
    <row r="343" spans="1:10" x14ac:dyDescent="0.2">
      <c r="A343" s="4">
        <v>310</v>
      </c>
      <c r="B343" s="54" t="s">
        <v>18</v>
      </c>
      <c r="C343" s="4">
        <v>2010</v>
      </c>
      <c r="D343" s="4">
        <v>1</v>
      </c>
      <c r="E343" s="1">
        <v>10200</v>
      </c>
      <c r="F343" s="2">
        <v>10200</v>
      </c>
      <c r="G343" s="43">
        <v>7</v>
      </c>
      <c r="H343" s="43">
        <v>7</v>
      </c>
      <c r="I343" s="2">
        <v>10200</v>
      </c>
      <c r="J343" s="30">
        <v>0</v>
      </c>
    </row>
    <row r="344" spans="1:10" x14ac:dyDescent="0.2">
      <c r="A344" s="4">
        <v>311</v>
      </c>
      <c r="B344" s="54" t="s">
        <v>73</v>
      </c>
      <c r="C344" s="4">
        <v>2010</v>
      </c>
      <c r="D344" s="4">
        <v>1</v>
      </c>
      <c r="E344" s="1">
        <v>5040</v>
      </c>
      <c r="F344" s="2">
        <v>5040</v>
      </c>
      <c r="G344" s="43">
        <v>7</v>
      </c>
      <c r="H344" s="43">
        <v>7</v>
      </c>
      <c r="I344" s="2">
        <v>5040</v>
      </c>
      <c r="J344" s="30">
        <v>0</v>
      </c>
    </row>
    <row r="345" spans="1:10" x14ac:dyDescent="0.2">
      <c r="A345" s="4">
        <v>312</v>
      </c>
      <c r="B345" s="54" t="s">
        <v>74</v>
      </c>
      <c r="C345" s="4">
        <v>2010</v>
      </c>
      <c r="D345" s="4">
        <v>1</v>
      </c>
      <c r="E345" s="1">
        <v>25740</v>
      </c>
      <c r="F345" s="2">
        <v>25740</v>
      </c>
      <c r="G345" s="43">
        <v>7</v>
      </c>
      <c r="H345" s="43">
        <v>7</v>
      </c>
      <c r="I345" s="2">
        <v>25740</v>
      </c>
      <c r="J345" s="30">
        <v>0</v>
      </c>
    </row>
    <row r="346" spans="1:10" x14ac:dyDescent="0.2">
      <c r="A346" s="4">
        <v>313</v>
      </c>
      <c r="B346" s="54" t="s">
        <v>13</v>
      </c>
      <c r="C346" s="4">
        <v>2010</v>
      </c>
      <c r="D346" s="4">
        <v>1</v>
      </c>
      <c r="E346" s="1">
        <v>9600.0000000000018</v>
      </c>
      <c r="F346" s="2">
        <v>9600.0000000000018</v>
      </c>
      <c r="G346" s="43">
        <v>10</v>
      </c>
      <c r="H346" s="43">
        <v>7</v>
      </c>
      <c r="I346" s="15">
        <v>9600</v>
      </c>
      <c r="J346" s="30">
        <v>0</v>
      </c>
    </row>
    <row r="347" spans="1:10" x14ac:dyDescent="0.2">
      <c r="A347" s="4">
        <v>314</v>
      </c>
      <c r="B347" s="54" t="s">
        <v>71</v>
      </c>
      <c r="C347" s="4">
        <v>2010</v>
      </c>
      <c r="D347" s="4">
        <v>1</v>
      </c>
      <c r="E347" s="1">
        <v>4800.0000000000009</v>
      </c>
      <c r="F347" s="2">
        <v>4800.0000000000009</v>
      </c>
      <c r="G347" s="43">
        <v>10</v>
      </c>
      <c r="H347" s="43">
        <v>7</v>
      </c>
      <c r="I347" s="15">
        <v>4800</v>
      </c>
      <c r="J347" s="30">
        <v>0</v>
      </c>
    </row>
    <row r="348" spans="1:10" ht="28.5" x14ac:dyDescent="0.2">
      <c r="A348" s="4">
        <v>315</v>
      </c>
      <c r="B348" s="54" t="s">
        <v>64</v>
      </c>
      <c r="C348" s="4">
        <v>2017</v>
      </c>
      <c r="D348" s="4">
        <v>1</v>
      </c>
      <c r="E348" s="1">
        <v>56070</v>
      </c>
      <c r="F348" s="2">
        <v>56070</v>
      </c>
      <c r="G348" s="43">
        <v>7</v>
      </c>
      <c r="H348" s="43">
        <v>0</v>
      </c>
      <c r="I348" s="15">
        <f>F348/7*3</f>
        <v>24030</v>
      </c>
      <c r="J348" s="30">
        <v>40050</v>
      </c>
    </row>
    <row r="349" spans="1:10" x14ac:dyDescent="0.2">
      <c r="A349" s="4">
        <v>316</v>
      </c>
      <c r="B349" s="54" t="s">
        <v>65</v>
      </c>
      <c r="C349" s="4">
        <v>2017</v>
      </c>
      <c r="D349" s="4">
        <v>1</v>
      </c>
      <c r="E349" s="1">
        <v>355500</v>
      </c>
      <c r="F349" s="2">
        <v>355500</v>
      </c>
      <c r="G349" s="43">
        <v>5</v>
      </c>
      <c r="H349" s="43">
        <v>0</v>
      </c>
      <c r="I349" s="15">
        <f>F349/5*3</f>
        <v>213300</v>
      </c>
      <c r="J349" s="30">
        <v>213300</v>
      </c>
    </row>
    <row r="350" spans="1:10" ht="28.5" x14ac:dyDescent="0.2">
      <c r="A350" s="4">
        <v>317</v>
      </c>
      <c r="B350" s="54" t="s">
        <v>152</v>
      </c>
      <c r="C350" s="4">
        <v>2017</v>
      </c>
      <c r="D350" s="4">
        <v>1</v>
      </c>
      <c r="E350" s="1">
        <v>97426.8</v>
      </c>
      <c r="F350" s="2">
        <v>97426.8</v>
      </c>
      <c r="G350" s="43">
        <v>7</v>
      </c>
      <c r="H350" s="43">
        <v>0</v>
      </c>
      <c r="I350" s="32">
        <f>F350/7*3</f>
        <v>41754.342857142859</v>
      </c>
      <c r="J350" s="30">
        <v>69590.571428571435</v>
      </c>
    </row>
    <row r="351" spans="1:10" x14ac:dyDescent="0.2">
      <c r="A351" s="4">
        <v>318</v>
      </c>
      <c r="B351" s="54" t="s">
        <v>62</v>
      </c>
      <c r="C351" s="4">
        <v>2017</v>
      </c>
      <c r="D351" s="4">
        <v>1</v>
      </c>
      <c r="E351" s="1">
        <v>27761.4</v>
      </c>
      <c r="F351" s="2">
        <v>27761.4</v>
      </c>
      <c r="G351" s="43">
        <v>7</v>
      </c>
      <c r="H351" s="43">
        <v>0</v>
      </c>
      <c r="I351" s="32">
        <f t="shared" ref="I351:I353" si="35">F351/7*3</f>
        <v>11897.742857142857</v>
      </c>
      <c r="J351" s="30">
        <v>19829.571428571428</v>
      </c>
    </row>
    <row r="352" spans="1:10" ht="28.5" x14ac:dyDescent="0.2">
      <c r="A352" s="4">
        <v>319</v>
      </c>
      <c r="B352" s="54" t="s">
        <v>66</v>
      </c>
      <c r="C352" s="4">
        <v>2017</v>
      </c>
      <c r="D352" s="4">
        <v>1</v>
      </c>
      <c r="E352" s="1">
        <v>26190</v>
      </c>
      <c r="F352" s="2">
        <v>26190</v>
      </c>
      <c r="G352" s="43">
        <v>7</v>
      </c>
      <c r="H352" s="43">
        <v>0</v>
      </c>
      <c r="I352" s="32">
        <f t="shared" si="35"/>
        <v>11224.285714285714</v>
      </c>
      <c r="J352" s="30">
        <v>18707.142857142855</v>
      </c>
    </row>
    <row r="353" spans="1:15" ht="28.5" x14ac:dyDescent="0.2">
      <c r="A353" s="4">
        <v>320</v>
      </c>
      <c r="B353" s="54" t="s">
        <v>67</v>
      </c>
      <c r="C353" s="4">
        <v>2017</v>
      </c>
      <c r="D353" s="4">
        <v>1</v>
      </c>
      <c r="E353" s="1">
        <v>11520</v>
      </c>
      <c r="F353" s="2">
        <v>11520</v>
      </c>
      <c r="G353" s="43">
        <v>7</v>
      </c>
      <c r="H353" s="43">
        <v>0</v>
      </c>
      <c r="I353" s="32">
        <f t="shared" si="35"/>
        <v>4937.1428571428569</v>
      </c>
      <c r="J353" s="30">
        <v>8228.5714285714275</v>
      </c>
    </row>
    <row r="354" spans="1:15" ht="28.5" x14ac:dyDescent="0.2">
      <c r="A354" s="4">
        <v>321</v>
      </c>
      <c r="B354" s="54" t="s">
        <v>406</v>
      </c>
      <c r="C354" s="4">
        <v>2020</v>
      </c>
      <c r="D354" s="4">
        <v>1</v>
      </c>
      <c r="E354" s="1">
        <v>0</v>
      </c>
      <c r="F354" s="1">
        <v>0</v>
      </c>
      <c r="I354" s="32">
        <v>0</v>
      </c>
      <c r="J354" s="30">
        <v>0</v>
      </c>
    </row>
    <row r="355" spans="1:15" ht="18.75" customHeight="1" x14ac:dyDescent="0.2">
      <c r="A355" s="143" t="s">
        <v>25</v>
      </c>
      <c r="B355" s="144"/>
      <c r="C355" s="144"/>
      <c r="D355" s="144"/>
      <c r="E355" s="144"/>
      <c r="F355" s="144"/>
      <c r="G355" s="144"/>
      <c r="H355" s="144"/>
      <c r="I355" s="144"/>
      <c r="J355" s="145"/>
    </row>
    <row r="356" spans="1:15" x14ac:dyDescent="0.2">
      <c r="A356" s="4">
        <v>322</v>
      </c>
      <c r="B356" s="54" t="s">
        <v>26</v>
      </c>
      <c r="C356" s="4">
        <v>1975</v>
      </c>
      <c r="D356" s="4">
        <v>950</v>
      </c>
      <c r="E356" s="1">
        <v>20</v>
      </c>
      <c r="F356" s="1">
        <v>19000</v>
      </c>
      <c r="G356" s="47">
        <v>10</v>
      </c>
      <c r="H356" s="47">
        <v>42</v>
      </c>
      <c r="I356" s="15">
        <v>19000</v>
      </c>
      <c r="J356" s="30">
        <v>0</v>
      </c>
    </row>
    <row r="357" spans="1:15" x14ac:dyDescent="0.2">
      <c r="A357" s="170"/>
      <c r="B357" s="171"/>
      <c r="C357" s="171"/>
      <c r="D357" s="171"/>
      <c r="E357" s="171"/>
      <c r="F357" s="171"/>
      <c r="G357" s="171"/>
      <c r="H357" s="171"/>
      <c r="I357" s="171"/>
      <c r="J357" s="172"/>
    </row>
    <row r="358" spans="1:15" ht="27.75" customHeight="1" x14ac:dyDescent="0.2">
      <c r="A358" s="17">
        <v>323</v>
      </c>
      <c r="B358" s="56" t="s">
        <v>393</v>
      </c>
      <c r="C358" s="15"/>
      <c r="D358" s="15">
        <v>1000</v>
      </c>
      <c r="E358" s="15"/>
      <c r="F358" s="15">
        <f>9382.3+780</f>
        <v>10162.299999999999</v>
      </c>
      <c r="G358" s="15"/>
      <c r="H358" s="15"/>
      <c r="I358" s="15"/>
      <c r="J358" s="32"/>
    </row>
    <row r="359" spans="1:15" ht="17.25" customHeight="1" x14ac:dyDescent="0.2">
      <c r="A359" s="20"/>
      <c r="B359" s="57"/>
      <c r="C359" s="41"/>
      <c r="D359" s="41"/>
      <c r="E359" s="41"/>
      <c r="F359" s="41"/>
      <c r="G359" s="41"/>
      <c r="H359" s="41"/>
      <c r="I359" s="41"/>
      <c r="J359" s="42"/>
    </row>
    <row r="360" spans="1:15" ht="21" customHeight="1" x14ac:dyDescent="0.2">
      <c r="A360" s="164" t="s">
        <v>433</v>
      </c>
      <c r="B360" s="165"/>
      <c r="C360" s="165"/>
      <c r="D360" s="165"/>
      <c r="E360" s="165"/>
      <c r="F360" s="165"/>
      <c r="G360" s="165"/>
      <c r="H360" s="165"/>
      <c r="I360" s="165"/>
      <c r="J360" s="166"/>
    </row>
    <row r="361" spans="1:15" x14ac:dyDescent="0.2">
      <c r="A361" s="17">
        <v>1</v>
      </c>
      <c r="B361" s="59" t="s">
        <v>208</v>
      </c>
      <c r="C361" s="15">
        <v>2018</v>
      </c>
      <c r="D361" s="15">
        <v>1</v>
      </c>
      <c r="E361" s="15">
        <v>45725658</v>
      </c>
      <c r="F361" s="15">
        <v>45725658</v>
      </c>
      <c r="G361" s="15"/>
      <c r="H361" s="15"/>
      <c r="I361" s="32">
        <f>F361/100*4</f>
        <v>1829026.32</v>
      </c>
      <c r="J361" s="32">
        <f>F361-I361</f>
        <v>43896631.68</v>
      </c>
    </row>
    <row r="362" spans="1:15" x14ac:dyDescent="0.2">
      <c r="A362" s="17">
        <v>2</v>
      </c>
      <c r="B362" s="59" t="s">
        <v>209</v>
      </c>
      <c r="C362" s="15">
        <v>2019</v>
      </c>
      <c r="D362" s="15">
        <v>1</v>
      </c>
      <c r="E362" s="15">
        <v>924920</v>
      </c>
      <c r="F362" s="15">
        <v>924920</v>
      </c>
      <c r="G362" s="15"/>
      <c r="H362" s="15"/>
      <c r="I362" s="32">
        <f>E362*10/100*2</f>
        <v>184984</v>
      </c>
      <c r="J362" s="32">
        <f t="shared" ref="J362:J384" si="36">F362-I362</f>
        <v>739936</v>
      </c>
    </row>
    <row r="363" spans="1:15" ht="28.5" x14ac:dyDescent="0.2">
      <c r="A363" s="17">
        <v>3</v>
      </c>
      <c r="B363" s="58" t="s">
        <v>197</v>
      </c>
      <c r="C363" s="14">
        <v>2017</v>
      </c>
      <c r="D363" s="14">
        <v>1</v>
      </c>
      <c r="E363" s="6">
        <v>12000000</v>
      </c>
      <c r="F363" s="6">
        <v>12000000</v>
      </c>
      <c r="G363" s="48">
        <v>15</v>
      </c>
      <c r="H363" s="43">
        <v>0</v>
      </c>
      <c r="I363" s="29">
        <f>F363/10*4</f>
        <v>4800000</v>
      </c>
      <c r="J363" s="32">
        <f t="shared" si="36"/>
        <v>7200000</v>
      </c>
    </row>
    <row r="364" spans="1:15" ht="28.5" x14ac:dyDescent="0.2">
      <c r="A364" s="17">
        <v>4</v>
      </c>
      <c r="B364" s="31" t="s">
        <v>188</v>
      </c>
      <c r="C364" s="7">
        <v>2018</v>
      </c>
      <c r="D364" s="11">
        <v>1</v>
      </c>
      <c r="E364" s="8">
        <v>37171200</v>
      </c>
      <c r="F364" s="10">
        <v>37171200</v>
      </c>
      <c r="G364" s="44"/>
      <c r="H364" s="44"/>
      <c r="I364" s="29">
        <f>F364/10*3</f>
        <v>11151360</v>
      </c>
      <c r="J364" s="32">
        <f t="shared" si="36"/>
        <v>26019840</v>
      </c>
    </row>
    <row r="365" spans="1:15" x14ac:dyDescent="0.2">
      <c r="A365" s="17">
        <v>5</v>
      </c>
      <c r="B365" s="31" t="s">
        <v>189</v>
      </c>
      <c r="C365" s="7">
        <v>2018</v>
      </c>
      <c r="D365" s="11">
        <v>1</v>
      </c>
      <c r="E365" s="8">
        <v>27655000</v>
      </c>
      <c r="F365" s="10">
        <v>27655000</v>
      </c>
      <c r="G365" s="44"/>
      <c r="H365" s="44"/>
      <c r="I365" s="29">
        <f t="shared" ref="I365:I373" si="37">F365/10*3</f>
        <v>8296500</v>
      </c>
      <c r="J365" s="32">
        <f t="shared" si="36"/>
        <v>19358500</v>
      </c>
      <c r="O365"/>
    </row>
    <row r="366" spans="1:15" ht="28.5" x14ac:dyDescent="0.2">
      <c r="A366" s="17">
        <v>6</v>
      </c>
      <c r="B366" s="31" t="s">
        <v>190</v>
      </c>
      <c r="C366" s="7">
        <v>2018</v>
      </c>
      <c r="D366" s="11">
        <v>1</v>
      </c>
      <c r="E366" s="8">
        <v>26200000</v>
      </c>
      <c r="F366" s="10">
        <v>26200000</v>
      </c>
      <c r="G366" s="44"/>
      <c r="H366" s="44"/>
      <c r="I366" s="29">
        <f t="shared" si="37"/>
        <v>7860000</v>
      </c>
      <c r="J366" s="32">
        <f t="shared" si="36"/>
        <v>18340000</v>
      </c>
    </row>
    <row r="367" spans="1:15" ht="28.5" x14ac:dyDescent="0.2">
      <c r="A367" s="17">
        <v>7</v>
      </c>
      <c r="B367" s="31" t="s">
        <v>191</v>
      </c>
      <c r="C367" s="7">
        <v>2018</v>
      </c>
      <c r="D367" s="11">
        <v>1</v>
      </c>
      <c r="E367" s="8">
        <v>20700000</v>
      </c>
      <c r="F367" s="10">
        <v>20700000</v>
      </c>
      <c r="G367" s="44"/>
      <c r="H367" s="44"/>
      <c r="I367" s="29">
        <f t="shared" si="37"/>
        <v>6210000</v>
      </c>
      <c r="J367" s="32">
        <f t="shared" si="36"/>
        <v>14490000</v>
      </c>
    </row>
    <row r="368" spans="1:15" x14ac:dyDescent="0.2">
      <c r="A368" s="17">
        <v>8</v>
      </c>
      <c r="B368" s="31" t="s">
        <v>192</v>
      </c>
      <c r="C368" s="7">
        <v>2018</v>
      </c>
      <c r="D368" s="11">
        <v>1</v>
      </c>
      <c r="E368" s="8">
        <v>8195000</v>
      </c>
      <c r="F368" s="10">
        <v>8195000</v>
      </c>
      <c r="G368" s="44"/>
      <c r="H368" s="44"/>
      <c r="I368" s="29">
        <f t="shared" si="37"/>
        <v>2458500</v>
      </c>
      <c r="J368" s="32">
        <f t="shared" si="36"/>
        <v>5736500</v>
      </c>
    </row>
    <row r="369" spans="1:11" ht="28.5" x14ac:dyDescent="0.2">
      <c r="A369" s="17">
        <v>9</v>
      </c>
      <c r="B369" s="31" t="s">
        <v>193</v>
      </c>
      <c r="C369" s="7">
        <v>2018</v>
      </c>
      <c r="D369" s="11">
        <v>1</v>
      </c>
      <c r="E369" s="8">
        <v>8700000</v>
      </c>
      <c r="F369" s="10">
        <v>8700000</v>
      </c>
      <c r="G369" s="44"/>
      <c r="H369" s="44"/>
      <c r="I369" s="29">
        <f t="shared" si="37"/>
        <v>2610000</v>
      </c>
      <c r="J369" s="32">
        <f t="shared" si="36"/>
        <v>6090000</v>
      </c>
    </row>
    <row r="370" spans="1:11" x14ac:dyDescent="0.2">
      <c r="A370" s="17">
        <v>10</v>
      </c>
      <c r="B370" s="31" t="s">
        <v>194</v>
      </c>
      <c r="C370" s="7">
        <v>2018</v>
      </c>
      <c r="D370" s="11">
        <v>1</v>
      </c>
      <c r="E370" s="8">
        <v>31820850</v>
      </c>
      <c r="F370" s="10">
        <v>31820850</v>
      </c>
      <c r="G370" s="44"/>
      <c r="H370" s="44"/>
      <c r="I370" s="29">
        <f t="shared" si="37"/>
        <v>9546255</v>
      </c>
      <c r="J370" s="32">
        <f t="shared" si="36"/>
        <v>22274595</v>
      </c>
    </row>
    <row r="371" spans="1:11" ht="28.5" x14ac:dyDescent="0.2">
      <c r="A371" s="17">
        <v>11</v>
      </c>
      <c r="B371" s="31" t="s">
        <v>195</v>
      </c>
      <c r="C371" s="7">
        <v>2018</v>
      </c>
      <c r="D371" s="11">
        <v>1</v>
      </c>
      <c r="E371" s="8">
        <v>15400000</v>
      </c>
      <c r="F371" s="10">
        <v>15400000</v>
      </c>
      <c r="G371" s="44"/>
      <c r="H371" s="44"/>
      <c r="I371" s="29">
        <f t="shared" si="37"/>
        <v>4620000</v>
      </c>
      <c r="J371" s="32">
        <f t="shared" si="36"/>
        <v>10780000</v>
      </c>
    </row>
    <row r="372" spans="1:11" s="9" customFormat="1" ht="28.5" x14ac:dyDescent="0.2">
      <c r="A372" s="17">
        <v>12</v>
      </c>
      <c r="B372" s="31" t="s">
        <v>196</v>
      </c>
      <c r="C372" s="7">
        <v>2018</v>
      </c>
      <c r="D372" s="11">
        <v>1</v>
      </c>
      <c r="E372" s="8">
        <v>18900000</v>
      </c>
      <c r="F372" s="10">
        <v>18900000</v>
      </c>
      <c r="G372" s="44"/>
      <c r="H372" s="44"/>
      <c r="I372" s="29">
        <f t="shared" si="37"/>
        <v>5670000</v>
      </c>
      <c r="J372" s="32">
        <f t="shared" si="36"/>
        <v>13230000</v>
      </c>
      <c r="K372" s="3"/>
    </row>
    <row r="373" spans="1:11" s="9" customFormat="1" ht="28.5" x14ac:dyDescent="0.2">
      <c r="A373" s="17">
        <v>13</v>
      </c>
      <c r="B373" s="31" t="s">
        <v>187</v>
      </c>
      <c r="C373" s="7">
        <v>2018</v>
      </c>
      <c r="D373" s="11">
        <v>1</v>
      </c>
      <c r="E373" s="8">
        <v>10800000</v>
      </c>
      <c r="F373" s="10">
        <v>10800000</v>
      </c>
      <c r="G373" s="44"/>
      <c r="H373" s="44"/>
      <c r="I373" s="29">
        <f t="shared" si="37"/>
        <v>3240000</v>
      </c>
      <c r="J373" s="32">
        <f t="shared" si="36"/>
        <v>7560000</v>
      </c>
      <c r="K373" s="3"/>
    </row>
    <row r="374" spans="1:11" x14ac:dyDescent="0.2">
      <c r="A374" s="17">
        <v>14</v>
      </c>
      <c r="B374" s="31" t="s">
        <v>72</v>
      </c>
      <c r="C374" s="7">
        <v>2007</v>
      </c>
      <c r="D374" s="7">
        <v>4</v>
      </c>
      <c r="E374" s="8">
        <v>13500</v>
      </c>
      <c r="F374" s="8">
        <v>54000</v>
      </c>
      <c r="G374" s="44">
        <v>10</v>
      </c>
      <c r="H374" s="44">
        <v>10</v>
      </c>
      <c r="I374" s="29">
        <v>54000</v>
      </c>
      <c r="J374" s="32">
        <f t="shared" si="36"/>
        <v>0</v>
      </c>
    </row>
    <row r="375" spans="1:11" x14ac:dyDescent="0.2">
      <c r="A375" s="17">
        <v>15</v>
      </c>
      <c r="B375" s="31" t="s">
        <v>71</v>
      </c>
      <c r="C375" s="7">
        <v>2010</v>
      </c>
      <c r="D375" s="7">
        <v>1</v>
      </c>
      <c r="E375" s="8">
        <v>8100.0000000000009</v>
      </c>
      <c r="F375" s="8">
        <v>8100.0000000000009</v>
      </c>
      <c r="G375" s="44">
        <v>10</v>
      </c>
      <c r="H375" s="44">
        <v>7</v>
      </c>
      <c r="I375" s="29">
        <v>8100</v>
      </c>
      <c r="J375" s="32">
        <f t="shared" si="36"/>
        <v>0</v>
      </c>
    </row>
    <row r="376" spans="1:11" x14ac:dyDescent="0.2">
      <c r="A376" s="17">
        <v>16</v>
      </c>
      <c r="B376" s="31" t="s">
        <v>9</v>
      </c>
      <c r="C376" s="7">
        <v>1975</v>
      </c>
      <c r="D376" s="7">
        <v>2</v>
      </c>
      <c r="E376" s="8">
        <v>6000</v>
      </c>
      <c r="F376" s="8">
        <v>12000</v>
      </c>
      <c r="G376" s="44">
        <v>10</v>
      </c>
      <c r="H376" s="44">
        <v>42</v>
      </c>
      <c r="I376" s="29">
        <v>12000</v>
      </c>
      <c r="J376" s="32">
        <f t="shared" si="36"/>
        <v>0</v>
      </c>
    </row>
    <row r="377" spans="1:11" x14ac:dyDescent="0.2">
      <c r="A377" s="17">
        <v>17</v>
      </c>
      <c r="B377" s="31" t="s">
        <v>174</v>
      </c>
      <c r="C377" s="7">
        <v>2018</v>
      </c>
      <c r="D377" s="7">
        <v>1</v>
      </c>
      <c r="E377" s="8">
        <v>309600</v>
      </c>
      <c r="F377" s="10">
        <v>309600</v>
      </c>
      <c r="G377" s="44"/>
      <c r="H377" s="44"/>
      <c r="I377" s="29">
        <f>F377/5*3</f>
        <v>185760</v>
      </c>
      <c r="J377" s="32">
        <f t="shared" si="36"/>
        <v>123840</v>
      </c>
    </row>
    <row r="378" spans="1:11" x14ac:dyDescent="0.2">
      <c r="A378" s="17">
        <v>18</v>
      </c>
      <c r="B378" s="31" t="s">
        <v>175</v>
      </c>
      <c r="C378" s="7">
        <v>2018</v>
      </c>
      <c r="D378" s="7">
        <v>1</v>
      </c>
      <c r="E378" s="8">
        <v>49900</v>
      </c>
      <c r="F378" s="10">
        <v>49900</v>
      </c>
      <c r="G378" s="44"/>
      <c r="H378" s="44"/>
      <c r="I378" s="29">
        <f>F378/8*3</f>
        <v>18712.5</v>
      </c>
      <c r="J378" s="32">
        <f t="shared" si="36"/>
        <v>31187.5</v>
      </c>
    </row>
    <row r="379" spans="1:11" ht="28.5" x14ac:dyDescent="0.2">
      <c r="A379" s="17">
        <v>19</v>
      </c>
      <c r="B379" s="31" t="s">
        <v>176</v>
      </c>
      <c r="C379" s="7">
        <v>2018</v>
      </c>
      <c r="D379" s="7">
        <v>1</v>
      </c>
      <c r="E379" s="8">
        <v>20500</v>
      </c>
      <c r="F379" s="10">
        <v>20500</v>
      </c>
      <c r="G379" s="44"/>
      <c r="H379" s="44"/>
      <c r="I379" s="29">
        <f t="shared" ref="I379:I380" si="38">F379/8*3</f>
        <v>7687.5</v>
      </c>
      <c r="J379" s="32">
        <f t="shared" si="36"/>
        <v>12812.5</v>
      </c>
    </row>
    <row r="380" spans="1:11" ht="32.25" customHeight="1" x14ac:dyDescent="0.2">
      <c r="A380" s="17">
        <v>20</v>
      </c>
      <c r="B380" s="49" t="s">
        <v>177</v>
      </c>
      <c r="C380" s="12">
        <v>2018</v>
      </c>
      <c r="D380" s="12">
        <v>1</v>
      </c>
      <c r="E380" s="13">
        <v>94200</v>
      </c>
      <c r="F380" s="16">
        <v>94200</v>
      </c>
      <c r="G380" s="44"/>
      <c r="H380" s="44"/>
      <c r="I380" s="29">
        <f t="shared" si="38"/>
        <v>35325</v>
      </c>
      <c r="J380" s="32">
        <f t="shared" si="36"/>
        <v>58875</v>
      </c>
    </row>
    <row r="381" spans="1:11" x14ac:dyDescent="0.2">
      <c r="A381" s="17">
        <v>21</v>
      </c>
      <c r="B381" s="31" t="s">
        <v>210</v>
      </c>
      <c r="C381" s="7">
        <v>2019</v>
      </c>
      <c r="D381" s="7">
        <v>1</v>
      </c>
      <c r="E381" s="8">
        <v>76500</v>
      </c>
      <c r="F381" s="8">
        <v>76500</v>
      </c>
      <c r="G381" s="29"/>
      <c r="H381" s="29"/>
      <c r="I381" s="29">
        <f>F381/8*2</f>
        <v>19125</v>
      </c>
      <c r="J381" s="32">
        <f t="shared" si="36"/>
        <v>57375</v>
      </c>
    </row>
    <row r="382" spans="1:11" x14ac:dyDescent="0.2">
      <c r="A382" s="17">
        <v>22</v>
      </c>
      <c r="B382" s="31" t="s">
        <v>398</v>
      </c>
      <c r="C382" s="7">
        <v>2020</v>
      </c>
      <c r="D382" s="7">
        <v>1</v>
      </c>
      <c r="E382" s="8">
        <v>80000</v>
      </c>
      <c r="F382" s="8">
        <v>80000</v>
      </c>
      <c r="G382" s="29"/>
      <c r="H382" s="29"/>
      <c r="I382" s="29">
        <f>F382/8*2</f>
        <v>20000</v>
      </c>
      <c r="J382" s="32">
        <f t="shared" si="36"/>
        <v>60000</v>
      </c>
    </row>
    <row r="383" spans="1:11" x14ac:dyDescent="0.2">
      <c r="A383" s="17">
        <v>23</v>
      </c>
      <c r="B383" s="31" t="s">
        <v>399</v>
      </c>
      <c r="C383" s="7">
        <v>2020</v>
      </c>
      <c r="D383" s="7">
        <v>10</v>
      </c>
      <c r="E383" s="8">
        <v>4000</v>
      </c>
      <c r="F383" s="8">
        <v>40000</v>
      </c>
      <c r="G383" s="29"/>
      <c r="H383" s="29"/>
      <c r="I383" s="29">
        <f t="shared" ref="I383:I384" si="39">F383/8*2</f>
        <v>10000</v>
      </c>
      <c r="J383" s="32"/>
    </row>
    <row r="384" spans="1:11" x14ac:dyDescent="0.2">
      <c r="A384" s="17">
        <v>24</v>
      </c>
      <c r="B384" s="31" t="s">
        <v>397</v>
      </c>
      <c r="C384" s="7">
        <v>2020</v>
      </c>
      <c r="D384" s="7">
        <v>1</v>
      </c>
      <c r="E384" s="8">
        <v>36180</v>
      </c>
      <c r="F384" s="8">
        <v>36180</v>
      </c>
      <c r="G384" s="29"/>
      <c r="H384" s="29"/>
      <c r="I384" s="29">
        <f t="shared" si="39"/>
        <v>9045</v>
      </c>
      <c r="J384" s="32">
        <f t="shared" si="36"/>
        <v>27135</v>
      </c>
    </row>
    <row r="385" spans="1:10" ht="16.5" x14ac:dyDescent="0.3">
      <c r="A385" s="17">
        <v>25</v>
      </c>
      <c r="B385" s="68" t="s">
        <v>434</v>
      </c>
      <c r="C385" s="7">
        <v>2021</v>
      </c>
      <c r="D385" s="7">
        <v>1</v>
      </c>
      <c r="E385" s="8">
        <v>38000000</v>
      </c>
      <c r="F385" s="8">
        <v>38000000</v>
      </c>
      <c r="G385" s="29"/>
      <c r="H385" s="29"/>
      <c r="I385" s="29">
        <f>F385/10</f>
        <v>3800000</v>
      </c>
      <c r="J385" s="32">
        <f t="shared" ref="J385:J386" si="40">F385-I385</f>
        <v>34200000</v>
      </c>
    </row>
    <row r="386" spans="1:10" x14ac:dyDescent="0.2">
      <c r="A386" s="17">
        <v>26</v>
      </c>
      <c r="B386" s="71" t="s">
        <v>437</v>
      </c>
      <c r="C386" s="7">
        <v>2021</v>
      </c>
      <c r="D386" s="7">
        <v>1</v>
      </c>
      <c r="E386" s="8">
        <v>0</v>
      </c>
      <c r="F386" s="8">
        <v>0</v>
      </c>
      <c r="G386" s="29"/>
      <c r="H386" s="29"/>
      <c r="I386" s="29">
        <v>0</v>
      </c>
      <c r="J386" s="32">
        <f t="shared" si="40"/>
        <v>0</v>
      </c>
    </row>
    <row r="387" spans="1:10" x14ac:dyDescent="0.2">
      <c r="A387" s="17"/>
      <c r="B387" s="66" t="s">
        <v>211</v>
      </c>
      <c r="C387" s="67"/>
      <c r="D387" s="67"/>
      <c r="E387" s="67">
        <f>SUM(E361:E386)</f>
        <v>302891108</v>
      </c>
      <c r="F387" s="67">
        <f>SUM(F361:F386)</f>
        <v>302973608</v>
      </c>
      <c r="G387" s="67">
        <f t="shared" ref="G387:H387" si="41">SUM(G361:G384)</f>
        <v>45</v>
      </c>
      <c r="H387" s="67">
        <f t="shared" si="41"/>
        <v>59</v>
      </c>
      <c r="I387" s="67">
        <f>SUM(I361:I386)</f>
        <v>72656380.319999993</v>
      </c>
      <c r="J387" s="67">
        <f>SUM(J361:J386)</f>
        <v>230287227.68000001</v>
      </c>
    </row>
    <row r="388" spans="1:10" x14ac:dyDescent="0.2">
      <c r="A388" s="5"/>
      <c r="B388" s="60"/>
    </row>
    <row r="389" spans="1:10" ht="16.5" x14ac:dyDescent="0.2">
      <c r="B389" s="142" t="s">
        <v>452</v>
      </c>
      <c r="C389" s="142"/>
      <c r="D389" s="142"/>
      <c r="E389" s="142"/>
      <c r="F389" s="142"/>
      <c r="G389" s="142"/>
      <c r="H389" s="142"/>
      <c r="I389" s="142"/>
    </row>
  </sheetData>
  <mergeCells count="41">
    <mergeCell ref="A338:J338"/>
    <mergeCell ref="A339:J339"/>
    <mergeCell ref="A355:J355"/>
    <mergeCell ref="A360:J360"/>
    <mergeCell ref="A287:J287"/>
    <mergeCell ref="A294:J294"/>
    <mergeCell ref="A306:J306"/>
    <mergeCell ref="A307:J307"/>
    <mergeCell ref="A336:J336"/>
    <mergeCell ref="A357:J357"/>
    <mergeCell ref="F1:K1"/>
    <mergeCell ref="A2:J2"/>
    <mergeCell ref="A102:J102"/>
    <mergeCell ref="A7:J7"/>
    <mergeCell ref="A6:K6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B389:I389"/>
    <mergeCell ref="A119:J119"/>
    <mergeCell ref="A133:J133"/>
    <mergeCell ref="A135:J135"/>
    <mergeCell ref="A136:J136"/>
    <mergeCell ref="A155:J155"/>
    <mergeCell ref="A232:J232"/>
    <mergeCell ref="A233:J233"/>
    <mergeCell ref="A261:J261"/>
    <mergeCell ref="A264:J264"/>
    <mergeCell ref="A265:J265"/>
    <mergeCell ref="A158:J158"/>
    <mergeCell ref="A167:J167"/>
    <mergeCell ref="A199:J199"/>
    <mergeCell ref="A200:J200"/>
    <mergeCell ref="A219:J219"/>
  </mergeCells>
  <pageMargins left="0.62992125984251968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opLeftCell="A121" zoomScale="124" zoomScaleNormal="124" workbookViewId="0">
      <selection activeCell="C133" sqref="C133:I133"/>
    </sheetView>
  </sheetViews>
  <sheetFormatPr defaultRowHeight="16.5" x14ac:dyDescent="0.3"/>
  <cols>
    <col min="1" max="1" width="3.25" style="26" customWidth="1"/>
    <col min="2" max="2" width="21.75" style="26" customWidth="1"/>
    <col min="3" max="3" width="6.375" style="102" customWidth="1"/>
    <col min="4" max="4" width="5.25" style="102" customWidth="1"/>
    <col min="5" max="5" width="9.875" style="102" customWidth="1"/>
    <col min="6" max="6" width="10.25" style="102" customWidth="1"/>
    <col min="7" max="8" width="9.75" style="102" customWidth="1"/>
    <col min="9" max="9" width="16.625" style="102" customWidth="1"/>
    <col min="10" max="10" width="12.75" style="102" customWidth="1"/>
    <col min="11" max="11" width="2" style="26" hidden="1" customWidth="1"/>
    <col min="12" max="13" width="9" style="26" hidden="1" customWidth="1"/>
    <col min="14" max="16384" width="9" style="26"/>
  </cols>
  <sheetData>
    <row r="1" spans="1:14" ht="76.5" customHeight="1" x14ac:dyDescent="0.3">
      <c r="H1" s="155" t="s">
        <v>439</v>
      </c>
      <c r="I1" s="155"/>
      <c r="J1" s="155"/>
      <c r="K1" s="155"/>
      <c r="L1" s="155"/>
      <c r="M1" s="155"/>
    </row>
    <row r="2" spans="1:14" ht="16.5" customHeight="1" x14ac:dyDescent="0.35">
      <c r="A2" s="178" t="s">
        <v>212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4" ht="17.25" customHeight="1" x14ac:dyDescent="0.3">
      <c r="A3" s="179" t="s">
        <v>213</v>
      </c>
      <c r="B3" s="179"/>
      <c r="C3" s="179"/>
      <c r="D3" s="179"/>
      <c r="E3" s="179"/>
      <c r="F3" s="179"/>
      <c r="G3" s="179"/>
      <c r="H3" s="179"/>
      <c r="I3" s="179"/>
      <c r="J3" s="179"/>
      <c r="K3" s="72"/>
      <c r="L3" s="72"/>
      <c r="M3" s="72"/>
      <c r="N3" s="72"/>
    </row>
    <row r="4" spans="1:14" ht="24" customHeight="1" x14ac:dyDescent="0.3">
      <c r="A4" s="180" t="s">
        <v>214</v>
      </c>
      <c r="B4" s="175" t="s">
        <v>215</v>
      </c>
      <c r="C4" s="175" t="s">
        <v>216</v>
      </c>
      <c r="D4" s="175" t="s">
        <v>217</v>
      </c>
      <c r="E4" s="175" t="s">
        <v>218</v>
      </c>
      <c r="F4" s="175" t="s">
        <v>219</v>
      </c>
      <c r="G4" s="175" t="s">
        <v>220</v>
      </c>
      <c r="H4" s="175" t="s">
        <v>221</v>
      </c>
      <c r="I4" s="175" t="s">
        <v>222</v>
      </c>
      <c r="J4" s="175" t="s">
        <v>223</v>
      </c>
      <c r="K4" s="177"/>
      <c r="L4" s="72"/>
    </row>
    <row r="5" spans="1:14" ht="62.25" customHeight="1" x14ac:dyDescent="0.3">
      <c r="A5" s="181"/>
      <c r="B5" s="176"/>
      <c r="C5" s="176"/>
      <c r="D5" s="176"/>
      <c r="E5" s="176"/>
      <c r="F5" s="176"/>
      <c r="G5" s="176"/>
      <c r="H5" s="176"/>
      <c r="I5" s="176"/>
      <c r="J5" s="176"/>
      <c r="K5" s="177"/>
    </row>
    <row r="6" spans="1:14" ht="18" customHeight="1" x14ac:dyDescent="0.3">
      <c r="A6" s="73">
        <v>1</v>
      </c>
      <c r="B6" s="74" t="s">
        <v>224</v>
      </c>
      <c r="C6" s="103" t="s">
        <v>225</v>
      </c>
      <c r="D6" s="103">
        <v>377.7</v>
      </c>
      <c r="E6" s="103">
        <f>2995.839+695.779</f>
        <v>3691.6179999999999</v>
      </c>
      <c r="F6" s="103">
        <f>2995.839+695.779</f>
        <v>3691.6179999999999</v>
      </c>
      <c r="G6" s="103">
        <v>2995.8389999999999</v>
      </c>
      <c r="H6" s="103">
        <v>695.779</v>
      </c>
      <c r="I6" s="103"/>
      <c r="J6" s="104" t="s">
        <v>226</v>
      </c>
      <c r="K6" s="75"/>
    </row>
    <row r="7" spans="1:14" ht="25.5" customHeight="1" x14ac:dyDescent="0.3">
      <c r="A7" s="73">
        <v>2</v>
      </c>
      <c r="B7" s="74" t="s">
        <v>227</v>
      </c>
      <c r="C7" s="103" t="s">
        <v>228</v>
      </c>
      <c r="D7" s="103"/>
      <c r="E7" s="105">
        <f>14907.5+980</f>
        <v>15887.5</v>
      </c>
      <c r="F7" s="105">
        <f>14907.5+980</f>
        <v>15887.5</v>
      </c>
      <c r="G7" s="105">
        <v>14907.5</v>
      </c>
      <c r="H7" s="106">
        <v>980</v>
      </c>
      <c r="I7" s="103" t="s">
        <v>447</v>
      </c>
      <c r="J7" s="104" t="s">
        <v>226</v>
      </c>
      <c r="K7" s="75"/>
    </row>
    <row r="8" spans="1:14" ht="18" customHeight="1" x14ac:dyDescent="0.3">
      <c r="A8" s="73">
        <v>3</v>
      </c>
      <c r="B8" s="74" t="s">
        <v>229</v>
      </c>
      <c r="C8" s="103">
        <v>1976</v>
      </c>
      <c r="D8" s="103"/>
      <c r="E8" s="103">
        <v>239689.4</v>
      </c>
      <c r="F8" s="103">
        <v>239689.4</v>
      </c>
      <c r="G8" s="103">
        <f>F8-H8</f>
        <v>119844.7</v>
      </c>
      <c r="H8" s="103">
        <v>119844.7</v>
      </c>
      <c r="I8" s="103"/>
      <c r="J8" s="104" t="s">
        <v>230</v>
      </c>
      <c r="K8" s="75"/>
    </row>
    <row r="9" spans="1:14" ht="18" customHeight="1" x14ac:dyDescent="0.3">
      <c r="A9" s="73">
        <v>4</v>
      </c>
      <c r="B9" s="74" t="s">
        <v>231</v>
      </c>
      <c r="C9" s="103">
        <v>2012</v>
      </c>
      <c r="D9" s="103"/>
      <c r="E9" s="103">
        <v>956.75</v>
      </c>
      <c r="F9" s="103">
        <v>956.75</v>
      </c>
      <c r="G9" s="106">
        <f>F9*5/100*5</f>
        <v>239.1875</v>
      </c>
      <c r="H9" s="106">
        <f>F9-G9</f>
        <v>717.5625</v>
      </c>
      <c r="I9" s="103"/>
      <c r="J9" s="104" t="s">
        <v>226</v>
      </c>
      <c r="K9" s="75"/>
    </row>
    <row r="10" spans="1:14" ht="18" customHeight="1" x14ac:dyDescent="0.3">
      <c r="A10" s="73">
        <v>5</v>
      </c>
      <c r="B10" s="76" t="s">
        <v>232</v>
      </c>
      <c r="C10" s="103">
        <v>1978</v>
      </c>
      <c r="D10" s="103"/>
      <c r="E10" s="103">
        <v>2920.72</v>
      </c>
      <c r="F10" s="103">
        <v>2920.72</v>
      </c>
      <c r="G10" s="103">
        <v>2920.72</v>
      </c>
      <c r="H10" s="103"/>
      <c r="I10" s="103"/>
      <c r="J10" s="104" t="s">
        <v>226</v>
      </c>
      <c r="K10" s="75"/>
    </row>
    <row r="11" spans="1:14" ht="18" customHeight="1" x14ac:dyDescent="0.3">
      <c r="A11" s="73">
        <v>6</v>
      </c>
      <c r="B11" s="74" t="s">
        <v>233</v>
      </c>
      <c r="C11" s="103">
        <v>1985</v>
      </c>
      <c r="D11" s="103"/>
      <c r="E11" s="103">
        <v>2460.7269999999999</v>
      </c>
      <c r="F11" s="103">
        <v>2460.7269999999999</v>
      </c>
      <c r="G11" s="103">
        <v>2460.7269999999999</v>
      </c>
      <c r="H11" s="103"/>
      <c r="I11" s="103"/>
      <c r="J11" s="104" t="s">
        <v>226</v>
      </c>
      <c r="K11" s="75"/>
    </row>
    <row r="12" spans="1:14" ht="18" customHeight="1" x14ac:dyDescent="0.3">
      <c r="A12" s="73">
        <v>7</v>
      </c>
      <c r="B12" s="74" t="s">
        <v>234</v>
      </c>
      <c r="C12" s="103">
        <v>1976</v>
      </c>
      <c r="D12" s="103"/>
      <c r="E12" s="103">
        <v>1272.867</v>
      </c>
      <c r="F12" s="103">
        <v>1272.867</v>
      </c>
      <c r="G12" s="103">
        <v>1272.867</v>
      </c>
      <c r="H12" s="103"/>
      <c r="I12" s="103"/>
      <c r="J12" s="104" t="s">
        <v>226</v>
      </c>
      <c r="K12" s="75"/>
    </row>
    <row r="13" spans="1:14" ht="27" customHeight="1" x14ac:dyDescent="0.3">
      <c r="A13" s="73">
        <v>8</v>
      </c>
      <c r="B13" s="77" t="s">
        <v>235</v>
      </c>
      <c r="C13" s="103">
        <v>2015</v>
      </c>
      <c r="D13" s="138" t="s">
        <v>440</v>
      </c>
      <c r="E13" s="106">
        <v>183248</v>
      </c>
      <c r="F13" s="106">
        <v>183248</v>
      </c>
      <c r="G13" s="106">
        <f>F13*2*15/100</f>
        <v>54974.400000000001</v>
      </c>
      <c r="H13" s="107">
        <f>F13-G13</f>
        <v>128273.60000000001</v>
      </c>
      <c r="I13" s="108"/>
      <c r="J13" s="104" t="s">
        <v>230</v>
      </c>
      <c r="K13" s="75"/>
    </row>
    <row r="14" spans="1:14" ht="18" customHeight="1" x14ac:dyDescent="0.3">
      <c r="A14" s="73">
        <v>9</v>
      </c>
      <c r="B14" s="77" t="s">
        <v>236</v>
      </c>
      <c r="C14" s="103">
        <v>2007</v>
      </c>
      <c r="D14" s="103"/>
      <c r="E14" s="103">
        <v>850</v>
      </c>
      <c r="F14" s="106">
        <v>850</v>
      </c>
      <c r="G14" s="106">
        <f>F14*5/100*10</f>
        <v>425</v>
      </c>
      <c r="H14" s="109">
        <v>425</v>
      </c>
      <c r="I14" s="108"/>
      <c r="J14" s="104"/>
      <c r="K14" s="75"/>
    </row>
    <row r="15" spans="1:14" s="82" customFormat="1" ht="28.5" customHeight="1" x14ac:dyDescent="0.3">
      <c r="A15" s="78">
        <v>11</v>
      </c>
      <c r="B15" s="79" t="s">
        <v>237</v>
      </c>
      <c r="C15" s="110">
        <v>2017</v>
      </c>
      <c r="D15" s="110">
        <v>421.2</v>
      </c>
      <c r="E15" s="111">
        <v>4700</v>
      </c>
      <c r="F15" s="111">
        <v>4700</v>
      </c>
      <c r="G15" s="111"/>
      <c r="H15" s="112">
        <v>4700</v>
      </c>
      <c r="I15" s="113"/>
      <c r="J15" s="114"/>
      <c r="K15" s="80"/>
      <c r="L15" s="81"/>
    </row>
    <row r="16" spans="1:14" s="27" customFormat="1" ht="27.75" customHeight="1" x14ac:dyDescent="0.3">
      <c r="A16" s="83">
        <v>12</v>
      </c>
      <c r="B16" s="79" t="s">
        <v>238</v>
      </c>
      <c r="C16" s="115">
        <v>2017</v>
      </c>
      <c r="D16" s="115">
        <v>158.30000000000001</v>
      </c>
      <c r="E16" s="116">
        <v>7100</v>
      </c>
      <c r="F16" s="116">
        <v>7100</v>
      </c>
      <c r="G16" s="116"/>
      <c r="H16" s="116">
        <v>7100</v>
      </c>
      <c r="I16" s="117" t="s">
        <v>448</v>
      </c>
      <c r="J16" s="118"/>
      <c r="K16" s="84"/>
    </row>
    <row r="17" spans="1:11" s="27" customFormat="1" ht="27.75" customHeight="1" x14ac:dyDescent="0.3">
      <c r="A17" s="83">
        <v>13</v>
      </c>
      <c r="B17" s="141" t="s">
        <v>450</v>
      </c>
      <c r="C17" s="115">
        <v>2017</v>
      </c>
      <c r="D17" s="115">
        <v>7557</v>
      </c>
      <c r="E17" s="116">
        <v>0</v>
      </c>
      <c r="F17" s="116">
        <v>0</v>
      </c>
      <c r="G17" s="116">
        <v>0</v>
      </c>
      <c r="H17" s="116">
        <v>0</v>
      </c>
      <c r="I17" s="117" t="s">
        <v>451</v>
      </c>
      <c r="J17" s="104" t="s">
        <v>248</v>
      </c>
      <c r="K17" s="84"/>
    </row>
    <row r="18" spans="1:11" ht="18" customHeight="1" x14ac:dyDescent="0.3">
      <c r="A18" s="85"/>
      <c r="B18" s="86" t="s">
        <v>239</v>
      </c>
      <c r="C18" s="119"/>
      <c r="D18" s="119"/>
      <c r="E18" s="119">
        <f>SUM(E6:E16)</f>
        <v>462777.58199999999</v>
      </c>
      <c r="F18" s="119">
        <f>SUM(F6:F16)</f>
        <v>462777.58199999999</v>
      </c>
      <c r="G18" s="119">
        <f>SUM(G6:G16)</f>
        <v>200040.9405</v>
      </c>
      <c r="H18" s="119">
        <f>SUM(H6:H16)</f>
        <v>262736.64150000003</v>
      </c>
      <c r="I18" s="119"/>
      <c r="J18" s="120"/>
      <c r="K18" s="75"/>
    </row>
    <row r="19" spans="1:11" ht="18" customHeight="1" x14ac:dyDescent="0.3">
      <c r="A19" s="173" t="s">
        <v>240</v>
      </c>
      <c r="B19" s="174"/>
      <c r="C19" s="174"/>
      <c r="D19" s="174"/>
      <c r="E19" s="174"/>
      <c r="F19" s="174"/>
      <c r="G19" s="174"/>
      <c r="H19" s="174"/>
      <c r="I19" s="174"/>
      <c r="J19" s="174"/>
      <c r="K19" s="75"/>
    </row>
    <row r="20" spans="1:11" ht="27.75" customHeight="1" x14ac:dyDescent="0.3">
      <c r="A20" s="73">
        <v>1</v>
      </c>
      <c r="B20" s="77" t="s">
        <v>241</v>
      </c>
      <c r="C20" s="121">
        <v>1952</v>
      </c>
      <c r="D20" s="103"/>
      <c r="E20" s="122">
        <v>78.5</v>
      </c>
      <c r="F20" s="122">
        <f>E20</f>
        <v>78.5</v>
      </c>
      <c r="G20" s="122">
        <f>F20</f>
        <v>78.5</v>
      </c>
      <c r="H20" s="109">
        <f>F20-G20</f>
        <v>0</v>
      </c>
      <c r="I20" s="103"/>
      <c r="J20" s="104" t="s">
        <v>242</v>
      </c>
      <c r="K20" s="87"/>
    </row>
    <row r="21" spans="1:11" ht="29.25" customHeight="1" x14ac:dyDescent="0.3">
      <c r="A21" s="73">
        <v>2</v>
      </c>
      <c r="B21" s="77" t="s">
        <v>243</v>
      </c>
      <c r="C21" s="121">
        <v>1986</v>
      </c>
      <c r="D21" s="103"/>
      <c r="E21" s="122">
        <v>2021.365</v>
      </c>
      <c r="F21" s="122">
        <v>2021.365</v>
      </c>
      <c r="G21" s="122">
        <v>2021.365</v>
      </c>
      <c r="H21" s="109">
        <f>F21-G21</f>
        <v>0</v>
      </c>
      <c r="I21" s="103"/>
      <c r="J21" s="104" t="s">
        <v>242</v>
      </c>
      <c r="K21" s="87"/>
    </row>
    <row r="22" spans="1:11" ht="20.25" customHeight="1" x14ac:dyDescent="0.3">
      <c r="A22" s="73">
        <v>3</v>
      </c>
      <c r="B22" s="77" t="s">
        <v>244</v>
      </c>
      <c r="C22" s="121" t="s">
        <v>245</v>
      </c>
      <c r="D22" s="103"/>
      <c r="E22" s="122">
        <v>2253.6799999999998</v>
      </c>
      <c r="F22" s="122">
        <v>2253.6799999999998</v>
      </c>
      <c r="G22" s="122">
        <v>2253.6799999999998</v>
      </c>
      <c r="H22" s="109">
        <f>F22-G22</f>
        <v>0</v>
      </c>
      <c r="I22" s="103"/>
      <c r="J22" s="104" t="s">
        <v>242</v>
      </c>
      <c r="K22" s="87"/>
    </row>
    <row r="23" spans="1:11" ht="16.5" customHeight="1" x14ac:dyDescent="0.3">
      <c r="A23" s="73">
        <v>4</v>
      </c>
      <c r="B23" s="77" t="s">
        <v>246</v>
      </c>
      <c r="C23" s="121" t="s">
        <v>247</v>
      </c>
      <c r="D23" s="103"/>
      <c r="E23" s="122">
        <v>786.09299999999996</v>
      </c>
      <c r="F23" s="122">
        <v>786.09299999999996</v>
      </c>
      <c r="G23" s="122">
        <v>786.09299999999996</v>
      </c>
      <c r="H23" s="109">
        <f t="shared" ref="H23:H60" si="0">F23-G23</f>
        <v>0</v>
      </c>
      <c r="I23" s="103"/>
      <c r="J23" s="104" t="s">
        <v>248</v>
      </c>
      <c r="K23" s="87"/>
    </row>
    <row r="24" spans="1:11" ht="19.5" customHeight="1" x14ac:dyDescent="0.3">
      <c r="A24" s="73">
        <v>5</v>
      </c>
      <c r="B24" s="77" t="s">
        <v>249</v>
      </c>
      <c r="C24" s="123" t="s">
        <v>250</v>
      </c>
      <c r="D24" s="103"/>
      <c r="E24" s="122">
        <v>2531.587</v>
      </c>
      <c r="F24" s="122">
        <v>2531.587</v>
      </c>
      <c r="G24" s="122">
        <v>2531.587</v>
      </c>
      <c r="H24" s="109">
        <f t="shared" si="0"/>
        <v>0</v>
      </c>
      <c r="I24" s="103"/>
      <c r="J24" s="104" t="s">
        <v>242</v>
      </c>
      <c r="K24" s="87"/>
    </row>
    <row r="25" spans="1:11" ht="18.75" customHeight="1" x14ac:dyDescent="0.3">
      <c r="A25" s="73">
        <v>6</v>
      </c>
      <c r="B25" s="77" t="s">
        <v>251</v>
      </c>
      <c r="C25" s="121" t="s">
        <v>252</v>
      </c>
      <c r="D25" s="103"/>
      <c r="E25" s="122">
        <v>261.20299999999997</v>
      </c>
      <c r="F25" s="122">
        <v>261.20299999999997</v>
      </c>
      <c r="G25" s="122">
        <v>261.20299999999997</v>
      </c>
      <c r="H25" s="109">
        <f t="shared" si="0"/>
        <v>0</v>
      </c>
      <c r="I25" s="103"/>
      <c r="J25" s="104" t="s">
        <v>248</v>
      </c>
      <c r="K25" s="87"/>
    </row>
    <row r="26" spans="1:11" ht="16.5" customHeight="1" x14ac:dyDescent="0.3">
      <c r="A26" s="73">
        <v>7</v>
      </c>
      <c r="B26" s="77" t="s">
        <v>253</v>
      </c>
      <c r="C26" s="121" t="s">
        <v>254</v>
      </c>
      <c r="D26" s="103"/>
      <c r="E26" s="122">
        <v>317.58800000000002</v>
      </c>
      <c r="F26" s="122">
        <v>317.58800000000002</v>
      </c>
      <c r="G26" s="122">
        <v>317.58800000000002</v>
      </c>
      <c r="H26" s="109">
        <f t="shared" si="0"/>
        <v>0</v>
      </c>
      <c r="I26" s="103"/>
      <c r="J26" s="104" t="s">
        <v>242</v>
      </c>
      <c r="K26" s="87"/>
    </row>
    <row r="27" spans="1:11" ht="18.75" customHeight="1" x14ac:dyDescent="0.3">
      <c r="A27" s="73">
        <v>8</v>
      </c>
      <c r="B27" s="77" t="s">
        <v>255</v>
      </c>
      <c r="C27" s="121" t="s">
        <v>256</v>
      </c>
      <c r="D27" s="103"/>
      <c r="E27" s="122">
        <v>1546.14</v>
      </c>
      <c r="F27" s="122">
        <v>1546.14</v>
      </c>
      <c r="G27" s="122">
        <v>1546.14</v>
      </c>
      <c r="H27" s="109">
        <f t="shared" si="0"/>
        <v>0</v>
      </c>
      <c r="I27" s="103"/>
      <c r="J27" s="104" t="s">
        <v>248</v>
      </c>
      <c r="K27" s="87"/>
    </row>
    <row r="28" spans="1:11" ht="18.75" customHeight="1" x14ac:dyDescent="0.3">
      <c r="A28" s="73">
        <v>9</v>
      </c>
      <c r="B28" s="77" t="s">
        <v>257</v>
      </c>
      <c r="C28" s="123" t="s">
        <v>252</v>
      </c>
      <c r="D28" s="103"/>
      <c r="E28" s="122">
        <v>2748.9</v>
      </c>
      <c r="F28" s="122">
        <v>2748.9</v>
      </c>
      <c r="G28" s="122">
        <v>2748.9</v>
      </c>
      <c r="H28" s="109">
        <f t="shared" si="0"/>
        <v>0</v>
      </c>
      <c r="I28" s="103"/>
      <c r="J28" s="104" t="s">
        <v>242</v>
      </c>
      <c r="K28" s="87"/>
    </row>
    <row r="29" spans="1:11" ht="17.25" customHeight="1" x14ac:dyDescent="0.3">
      <c r="A29" s="73">
        <v>10</v>
      </c>
      <c r="B29" s="77" t="s">
        <v>258</v>
      </c>
      <c r="C29" s="121" t="s">
        <v>259</v>
      </c>
      <c r="D29" s="103"/>
      <c r="E29" s="109">
        <v>59.829000000000001</v>
      </c>
      <c r="F29" s="109">
        <v>59.829000000000001</v>
      </c>
      <c r="G29" s="109">
        <v>59.829000000000001</v>
      </c>
      <c r="H29" s="109">
        <f t="shared" si="0"/>
        <v>0</v>
      </c>
      <c r="I29" s="103"/>
      <c r="J29" s="104" t="s">
        <v>248</v>
      </c>
      <c r="K29" s="87"/>
    </row>
    <row r="30" spans="1:11" ht="18.75" customHeight="1" x14ac:dyDescent="0.3">
      <c r="A30" s="73">
        <v>11</v>
      </c>
      <c r="B30" s="77" t="s">
        <v>260</v>
      </c>
      <c r="C30" s="121" t="s">
        <v>261</v>
      </c>
      <c r="D30" s="103"/>
      <c r="E30" s="109">
        <v>361.51499999999999</v>
      </c>
      <c r="F30" s="109">
        <v>361.51499999999999</v>
      </c>
      <c r="G30" s="109">
        <v>361.51499999999999</v>
      </c>
      <c r="H30" s="109">
        <f t="shared" si="0"/>
        <v>0</v>
      </c>
      <c r="I30" s="103"/>
      <c r="J30" s="104" t="s">
        <v>242</v>
      </c>
      <c r="K30" s="87"/>
    </row>
    <row r="31" spans="1:11" ht="17.25" customHeight="1" x14ac:dyDescent="0.3">
      <c r="A31" s="73">
        <v>12</v>
      </c>
      <c r="B31" s="77" t="s">
        <v>262</v>
      </c>
      <c r="C31" s="121" t="s">
        <v>263</v>
      </c>
      <c r="D31" s="103"/>
      <c r="E31" s="109">
        <v>34.433999999999997</v>
      </c>
      <c r="F31" s="109">
        <v>34.433999999999997</v>
      </c>
      <c r="G31" s="109">
        <v>34.433999999999997</v>
      </c>
      <c r="H31" s="109">
        <f t="shared" si="0"/>
        <v>0</v>
      </c>
      <c r="I31" s="103"/>
      <c r="J31" s="104" t="s">
        <v>248</v>
      </c>
      <c r="K31" s="87"/>
    </row>
    <row r="32" spans="1:11" ht="17.25" customHeight="1" x14ac:dyDescent="0.3">
      <c r="A32" s="73">
        <v>13</v>
      </c>
      <c r="B32" s="77" t="s">
        <v>264</v>
      </c>
      <c r="C32" s="123" t="s">
        <v>265</v>
      </c>
      <c r="D32" s="103"/>
      <c r="E32" s="109">
        <v>256.08699999999999</v>
      </c>
      <c r="F32" s="109">
        <v>256.08699999999999</v>
      </c>
      <c r="G32" s="109">
        <v>256.08699999999999</v>
      </c>
      <c r="H32" s="109">
        <f t="shared" si="0"/>
        <v>0</v>
      </c>
      <c r="I32" s="103"/>
      <c r="J32" s="104" t="s">
        <v>242</v>
      </c>
      <c r="K32" s="87"/>
    </row>
    <row r="33" spans="1:11" ht="15.75" customHeight="1" x14ac:dyDescent="0.3">
      <c r="A33" s="73">
        <v>14</v>
      </c>
      <c r="B33" s="88" t="s">
        <v>266</v>
      </c>
      <c r="C33" s="121" t="s">
        <v>261</v>
      </c>
      <c r="D33" s="103"/>
      <c r="E33" s="124">
        <v>142.64099999999999</v>
      </c>
      <c r="F33" s="124">
        <v>142.64099999999999</v>
      </c>
      <c r="G33" s="124">
        <v>142.64099999999999</v>
      </c>
      <c r="H33" s="109">
        <f t="shared" si="0"/>
        <v>0</v>
      </c>
      <c r="I33" s="103"/>
      <c r="J33" s="104" t="s">
        <v>248</v>
      </c>
      <c r="K33" s="87"/>
    </row>
    <row r="34" spans="1:11" ht="17.25" customHeight="1" x14ac:dyDescent="0.3">
      <c r="A34" s="73">
        <v>15</v>
      </c>
      <c r="B34" s="77" t="s">
        <v>267</v>
      </c>
      <c r="C34" s="121" t="s">
        <v>268</v>
      </c>
      <c r="D34" s="103"/>
      <c r="E34" s="109">
        <v>256.96699999999998</v>
      </c>
      <c r="F34" s="109">
        <v>256.96699999999998</v>
      </c>
      <c r="G34" s="109">
        <v>256.96699999999998</v>
      </c>
      <c r="H34" s="109">
        <f t="shared" si="0"/>
        <v>0</v>
      </c>
      <c r="I34" s="103"/>
      <c r="J34" s="104" t="s">
        <v>242</v>
      </c>
      <c r="K34" s="87"/>
    </row>
    <row r="35" spans="1:11" ht="17.25" customHeight="1" x14ac:dyDescent="0.3">
      <c r="A35" s="73">
        <v>16</v>
      </c>
      <c r="B35" s="77" t="s">
        <v>269</v>
      </c>
      <c r="C35" s="121" t="s">
        <v>270</v>
      </c>
      <c r="D35" s="103"/>
      <c r="E35" s="109">
        <v>434.435</v>
      </c>
      <c r="F35" s="109">
        <v>434.435</v>
      </c>
      <c r="G35" s="109">
        <v>434.435</v>
      </c>
      <c r="H35" s="109">
        <f t="shared" si="0"/>
        <v>0</v>
      </c>
      <c r="I35" s="103"/>
      <c r="J35" s="104" t="s">
        <v>248</v>
      </c>
      <c r="K35" s="87"/>
    </row>
    <row r="36" spans="1:11" ht="19.5" customHeight="1" x14ac:dyDescent="0.3">
      <c r="A36" s="73">
        <v>17</v>
      </c>
      <c r="B36" s="77" t="s">
        <v>271</v>
      </c>
      <c r="C36" s="123" t="s">
        <v>272</v>
      </c>
      <c r="D36" s="103"/>
      <c r="E36" s="109">
        <v>35.868000000000002</v>
      </c>
      <c r="F36" s="109">
        <v>35.868000000000002</v>
      </c>
      <c r="G36" s="109">
        <v>35.868000000000002</v>
      </c>
      <c r="H36" s="109">
        <f t="shared" si="0"/>
        <v>0</v>
      </c>
      <c r="I36" s="103"/>
      <c r="J36" s="104" t="s">
        <v>242</v>
      </c>
      <c r="K36" s="87"/>
    </row>
    <row r="37" spans="1:11" ht="18.75" customHeight="1" x14ac:dyDescent="0.3">
      <c r="A37" s="73">
        <v>18</v>
      </c>
      <c r="B37" s="77" t="s">
        <v>273</v>
      </c>
      <c r="C37" s="121" t="s">
        <v>274</v>
      </c>
      <c r="D37" s="103"/>
      <c r="E37" s="122">
        <v>270.27</v>
      </c>
      <c r="F37" s="122">
        <v>270.27</v>
      </c>
      <c r="G37" s="122">
        <v>270.27</v>
      </c>
      <c r="H37" s="109">
        <f t="shared" si="0"/>
        <v>0</v>
      </c>
      <c r="I37" s="103"/>
      <c r="J37" s="104" t="s">
        <v>248</v>
      </c>
      <c r="K37" s="87"/>
    </row>
    <row r="38" spans="1:11" ht="17.25" customHeight="1" x14ac:dyDescent="0.3">
      <c r="A38" s="73">
        <v>19</v>
      </c>
      <c r="B38" s="77" t="s">
        <v>275</v>
      </c>
      <c r="C38" s="121" t="s">
        <v>276</v>
      </c>
      <c r="D38" s="103"/>
      <c r="E38" s="109">
        <v>171.286</v>
      </c>
      <c r="F38" s="109">
        <v>171.286</v>
      </c>
      <c r="G38" s="109">
        <v>171.286</v>
      </c>
      <c r="H38" s="109">
        <f t="shared" si="0"/>
        <v>0</v>
      </c>
      <c r="I38" s="103"/>
      <c r="J38" s="104" t="s">
        <v>242</v>
      </c>
      <c r="K38" s="87"/>
    </row>
    <row r="39" spans="1:11" ht="20.25" customHeight="1" x14ac:dyDescent="0.3">
      <c r="A39" s="73">
        <v>20</v>
      </c>
      <c r="B39" s="77" t="s">
        <v>277</v>
      </c>
      <c r="C39" s="121" t="s">
        <v>278</v>
      </c>
      <c r="D39" s="103"/>
      <c r="E39" s="122">
        <v>132.43</v>
      </c>
      <c r="F39" s="122">
        <v>132.43</v>
      </c>
      <c r="G39" s="122">
        <v>132.43</v>
      </c>
      <c r="H39" s="109">
        <f t="shared" si="0"/>
        <v>0</v>
      </c>
      <c r="I39" s="103"/>
      <c r="J39" s="104" t="s">
        <v>248</v>
      </c>
      <c r="K39" s="87"/>
    </row>
    <row r="40" spans="1:11" ht="16.5" customHeight="1" x14ac:dyDescent="0.3">
      <c r="A40" s="73">
        <v>21</v>
      </c>
      <c r="B40" s="77" t="s">
        <v>279</v>
      </c>
      <c r="C40" s="123" t="s">
        <v>280</v>
      </c>
      <c r="D40" s="103"/>
      <c r="E40" s="109">
        <v>19.635000000000002</v>
      </c>
      <c r="F40" s="109">
        <v>19.635000000000002</v>
      </c>
      <c r="G40" s="109">
        <v>19.635000000000002</v>
      </c>
      <c r="H40" s="109">
        <f t="shared" si="0"/>
        <v>0</v>
      </c>
      <c r="I40" s="103"/>
      <c r="J40" s="104" t="s">
        <v>242</v>
      </c>
      <c r="K40" s="87"/>
    </row>
    <row r="41" spans="1:11" ht="19.5" customHeight="1" x14ac:dyDescent="0.3">
      <c r="A41" s="73">
        <v>22</v>
      </c>
      <c r="B41" s="77" t="s">
        <v>281</v>
      </c>
      <c r="C41" s="121" t="s">
        <v>228</v>
      </c>
      <c r="D41" s="103"/>
      <c r="E41" s="109">
        <v>100.947</v>
      </c>
      <c r="F41" s="109">
        <v>100.947</v>
      </c>
      <c r="G41" s="109">
        <v>100.947</v>
      </c>
      <c r="H41" s="109">
        <f t="shared" si="0"/>
        <v>0</v>
      </c>
      <c r="I41" s="103"/>
      <c r="J41" s="104" t="s">
        <v>248</v>
      </c>
      <c r="K41" s="87"/>
    </row>
    <row r="42" spans="1:11" ht="19.5" customHeight="1" x14ac:dyDescent="0.3">
      <c r="A42" s="73">
        <v>23</v>
      </c>
      <c r="B42" s="77" t="s">
        <v>282</v>
      </c>
      <c r="C42" s="121" t="s">
        <v>250</v>
      </c>
      <c r="D42" s="103"/>
      <c r="E42" s="109">
        <v>3407.7689999999998</v>
      </c>
      <c r="F42" s="109">
        <v>3407.7689999999998</v>
      </c>
      <c r="G42" s="109">
        <v>3407.7689999999998</v>
      </c>
      <c r="H42" s="109">
        <f t="shared" si="0"/>
        <v>0</v>
      </c>
      <c r="I42" s="103"/>
      <c r="J42" s="104" t="s">
        <v>242</v>
      </c>
      <c r="K42" s="87"/>
    </row>
    <row r="43" spans="1:11" ht="20.25" customHeight="1" x14ac:dyDescent="0.3">
      <c r="A43" s="73">
        <v>24</v>
      </c>
      <c r="B43" s="77" t="s">
        <v>283</v>
      </c>
      <c r="C43" s="121" t="s">
        <v>284</v>
      </c>
      <c r="D43" s="103"/>
      <c r="E43" s="122">
        <v>153.72999999999999</v>
      </c>
      <c r="F43" s="122">
        <v>153.72999999999999</v>
      </c>
      <c r="G43" s="122">
        <v>153.72999999999999</v>
      </c>
      <c r="H43" s="109">
        <f t="shared" si="0"/>
        <v>0</v>
      </c>
      <c r="I43" s="103"/>
      <c r="J43" s="104" t="s">
        <v>248</v>
      </c>
      <c r="K43" s="87"/>
    </row>
    <row r="44" spans="1:11" ht="19.5" customHeight="1" x14ac:dyDescent="0.3">
      <c r="A44" s="73">
        <v>25</v>
      </c>
      <c r="B44" s="77" t="s">
        <v>285</v>
      </c>
      <c r="C44" s="123" t="s">
        <v>286</v>
      </c>
      <c r="D44" s="103"/>
      <c r="E44" s="122">
        <v>155.72</v>
      </c>
      <c r="F44" s="122">
        <v>155.72</v>
      </c>
      <c r="G44" s="122">
        <v>155.72</v>
      </c>
      <c r="H44" s="109">
        <f t="shared" si="0"/>
        <v>0</v>
      </c>
      <c r="I44" s="103"/>
      <c r="J44" s="104" t="s">
        <v>242</v>
      </c>
      <c r="K44" s="87"/>
    </row>
    <row r="45" spans="1:11" ht="19.5" customHeight="1" x14ac:dyDescent="0.3">
      <c r="A45" s="73">
        <v>26</v>
      </c>
      <c r="B45" s="77" t="s">
        <v>287</v>
      </c>
      <c r="C45" s="121" t="s">
        <v>288</v>
      </c>
      <c r="D45" s="103"/>
      <c r="E45" s="109">
        <v>16.065000000000001</v>
      </c>
      <c r="F45" s="109">
        <v>16.065000000000001</v>
      </c>
      <c r="G45" s="109">
        <v>16.065000000000001</v>
      </c>
      <c r="H45" s="109">
        <f t="shared" si="0"/>
        <v>0</v>
      </c>
      <c r="I45" s="103"/>
      <c r="J45" s="104" t="s">
        <v>248</v>
      </c>
      <c r="K45" s="87"/>
    </row>
    <row r="46" spans="1:11" ht="19.5" customHeight="1" x14ac:dyDescent="0.3">
      <c r="A46" s="73">
        <v>27</v>
      </c>
      <c r="B46" s="77" t="s">
        <v>289</v>
      </c>
      <c r="C46" s="121" t="s">
        <v>290</v>
      </c>
      <c r="D46" s="103"/>
      <c r="E46" s="109">
        <v>359.65100000000001</v>
      </c>
      <c r="F46" s="109">
        <v>359.65100000000001</v>
      </c>
      <c r="G46" s="109">
        <v>359.65100000000001</v>
      </c>
      <c r="H46" s="109">
        <v>0</v>
      </c>
      <c r="I46" s="103"/>
      <c r="J46" s="104" t="s">
        <v>242</v>
      </c>
      <c r="K46" s="87"/>
    </row>
    <row r="47" spans="1:11" ht="17.25" customHeight="1" x14ac:dyDescent="0.3">
      <c r="A47" s="73">
        <v>28</v>
      </c>
      <c r="B47" s="77" t="s">
        <v>291</v>
      </c>
      <c r="C47" s="121" t="s">
        <v>292</v>
      </c>
      <c r="D47" s="103"/>
      <c r="E47" s="109">
        <v>9.2650000000000006</v>
      </c>
      <c r="F47" s="109">
        <v>9.2650000000000006</v>
      </c>
      <c r="G47" s="109">
        <v>9.2650000000000006</v>
      </c>
      <c r="H47" s="109">
        <f t="shared" si="0"/>
        <v>0</v>
      </c>
      <c r="I47" s="103"/>
      <c r="J47" s="104" t="s">
        <v>248</v>
      </c>
      <c r="K47" s="87"/>
    </row>
    <row r="48" spans="1:11" ht="18" customHeight="1" x14ac:dyDescent="0.3">
      <c r="A48" s="73">
        <v>29</v>
      </c>
      <c r="B48" s="77" t="s">
        <v>293</v>
      </c>
      <c r="C48" s="123" t="s">
        <v>294</v>
      </c>
      <c r="D48" s="103"/>
      <c r="E48" s="109">
        <v>1396.5809999999999</v>
      </c>
      <c r="F48" s="109">
        <v>1396.5809999999999</v>
      </c>
      <c r="G48" s="109">
        <v>1396.5809999999999</v>
      </c>
      <c r="H48" s="109">
        <f t="shared" si="0"/>
        <v>0</v>
      </c>
      <c r="I48" s="103"/>
      <c r="J48" s="104" t="s">
        <v>242</v>
      </c>
      <c r="K48" s="87"/>
    </row>
    <row r="49" spans="1:11" ht="18" customHeight="1" x14ac:dyDescent="0.3">
      <c r="A49" s="73">
        <v>30</v>
      </c>
      <c r="B49" s="77" t="s">
        <v>295</v>
      </c>
      <c r="C49" s="121" t="s">
        <v>286</v>
      </c>
      <c r="D49" s="103"/>
      <c r="E49" s="109">
        <v>970.27</v>
      </c>
      <c r="F49" s="122">
        <v>970.27</v>
      </c>
      <c r="G49" s="109">
        <v>970.27</v>
      </c>
      <c r="H49" s="109">
        <f t="shared" si="0"/>
        <v>0</v>
      </c>
      <c r="I49" s="103"/>
      <c r="J49" s="104" t="s">
        <v>248</v>
      </c>
      <c r="K49" s="87"/>
    </row>
    <row r="50" spans="1:11" ht="17.25" customHeight="1" x14ac:dyDescent="0.3">
      <c r="A50" s="73">
        <v>31</v>
      </c>
      <c r="B50" s="77" t="s">
        <v>296</v>
      </c>
      <c r="C50" s="121" t="s">
        <v>297</v>
      </c>
      <c r="D50" s="103"/>
      <c r="E50" s="109">
        <v>899.51400000000001</v>
      </c>
      <c r="F50" s="109">
        <v>899.51400000000001</v>
      </c>
      <c r="G50" s="109">
        <v>899.51400000000001</v>
      </c>
      <c r="H50" s="109">
        <f t="shared" si="0"/>
        <v>0</v>
      </c>
      <c r="I50" s="103"/>
      <c r="J50" s="104" t="s">
        <v>242</v>
      </c>
      <c r="K50" s="87"/>
    </row>
    <row r="51" spans="1:11" ht="21" customHeight="1" x14ac:dyDescent="0.3">
      <c r="A51" s="73">
        <v>32</v>
      </c>
      <c r="B51" s="77" t="s">
        <v>298</v>
      </c>
      <c r="C51" s="121" t="s">
        <v>286</v>
      </c>
      <c r="D51" s="103"/>
      <c r="E51" s="109">
        <v>161.75800000000001</v>
      </c>
      <c r="F51" s="109">
        <v>161.75800000000001</v>
      </c>
      <c r="G51" s="109">
        <v>161.75800000000001</v>
      </c>
      <c r="H51" s="109">
        <f t="shared" si="0"/>
        <v>0</v>
      </c>
      <c r="I51" s="103"/>
      <c r="J51" s="104" t="s">
        <v>248</v>
      </c>
      <c r="K51" s="87"/>
    </row>
    <row r="52" spans="1:11" ht="18.75" customHeight="1" x14ac:dyDescent="0.3">
      <c r="A52" s="73">
        <v>33</v>
      </c>
      <c r="B52" s="77" t="s">
        <v>299</v>
      </c>
      <c r="C52" s="123" t="s">
        <v>300</v>
      </c>
      <c r="D52" s="103"/>
      <c r="E52" s="109">
        <v>393.68099999999998</v>
      </c>
      <c r="F52" s="109">
        <v>393.68099999999998</v>
      </c>
      <c r="G52" s="109">
        <v>393.68099999999998</v>
      </c>
      <c r="H52" s="109">
        <f t="shared" si="0"/>
        <v>0</v>
      </c>
      <c r="I52" s="103"/>
      <c r="J52" s="104" t="s">
        <v>242</v>
      </c>
      <c r="K52" s="87"/>
    </row>
    <row r="53" spans="1:11" ht="18" customHeight="1" x14ac:dyDescent="0.3">
      <c r="A53" s="73">
        <v>34</v>
      </c>
      <c r="B53" s="89" t="s">
        <v>301</v>
      </c>
      <c r="C53" s="121" t="s">
        <v>254</v>
      </c>
      <c r="D53" s="103"/>
      <c r="E53" s="122">
        <v>270.27</v>
      </c>
      <c r="F53" s="122">
        <v>270.27</v>
      </c>
      <c r="G53" s="109">
        <v>270.27</v>
      </c>
      <c r="H53" s="109">
        <f t="shared" si="0"/>
        <v>0</v>
      </c>
      <c r="I53" s="103"/>
      <c r="J53" s="104" t="s">
        <v>242</v>
      </c>
      <c r="K53" s="87"/>
    </row>
    <row r="54" spans="1:11" ht="18" customHeight="1" x14ac:dyDescent="0.3">
      <c r="A54" s="73">
        <v>35</v>
      </c>
      <c r="B54" s="77" t="s">
        <v>302</v>
      </c>
      <c r="C54" s="121" t="s">
        <v>286</v>
      </c>
      <c r="D54" s="103"/>
      <c r="E54" s="122">
        <v>566.66999999999996</v>
      </c>
      <c r="F54" s="122">
        <v>566.66999999999996</v>
      </c>
      <c r="G54" s="109">
        <v>566.66999999999996</v>
      </c>
      <c r="H54" s="109">
        <f t="shared" si="0"/>
        <v>0</v>
      </c>
      <c r="I54" s="103"/>
      <c r="J54" s="104" t="s">
        <v>242</v>
      </c>
      <c r="K54" s="87"/>
    </row>
    <row r="55" spans="1:11" ht="20.25" customHeight="1" x14ac:dyDescent="0.3">
      <c r="A55" s="73">
        <v>36</v>
      </c>
      <c r="B55" s="89" t="s">
        <v>303</v>
      </c>
      <c r="C55" s="121" t="s">
        <v>304</v>
      </c>
      <c r="D55" s="103"/>
      <c r="E55" s="109">
        <v>1208.3030000000001</v>
      </c>
      <c r="F55" s="122">
        <v>1208.3030000000001</v>
      </c>
      <c r="G55" s="109">
        <v>1208.3030000000001</v>
      </c>
      <c r="H55" s="109">
        <f t="shared" si="0"/>
        <v>0</v>
      </c>
      <c r="I55" s="103"/>
      <c r="J55" s="104" t="s">
        <v>242</v>
      </c>
      <c r="K55" s="87"/>
    </row>
    <row r="56" spans="1:11" ht="19.5" customHeight="1" x14ac:dyDescent="0.3">
      <c r="A56" s="73">
        <v>37</v>
      </c>
      <c r="B56" s="77" t="s">
        <v>305</v>
      </c>
      <c r="C56" s="123" t="s">
        <v>265</v>
      </c>
      <c r="D56" s="103"/>
      <c r="E56" s="109">
        <v>306.661</v>
      </c>
      <c r="F56" s="122">
        <v>306.661</v>
      </c>
      <c r="G56" s="109">
        <v>306.661</v>
      </c>
      <c r="H56" s="109">
        <f t="shared" si="0"/>
        <v>0</v>
      </c>
      <c r="I56" s="103"/>
      <c r="J56" s="104" t="s">
        <v>242</v>
      </c>
      <c r="K56" s="87"/>
    </row>
    <row r="57" spans="1:11" ht="17.25" customHeight="1" x14ac:dyDescent="0.3">
      <c r="A57" s="73">
        <v>38</v>
      </c>
      <c r="B57" s="77" t="s">
        <v>306</v>
      </c>
      <c r="C57" s="121" t="s">
        <v>307</v>
      </c>
      <c r="D57" s="103"/>
      <c r="E57" s="109">
        <v>156.09800000000001</v>
      </c>
      <c r="F57" s="122">
        <v>156.09800000000001</v>
      </c>
      <c r="G57" s="109">
        <v>156.09800000000001</v>
      </c>
      <c r="H57" s="109">
        <f t="shared" si="0"/>
        <v>0</v>
      </c>
      <c r="I57" s="103"/>
      <c r="J57" s="104" t="s">
        <v>242</v>
      </c>
      <c r="K57" s="87"/>
    </row>
    <row r="58" spans="1:11" ht="19.5" customHeight="1" x14ac:dyDescent="0.3">
      <c r="A58" s="73">
        <v>39</v>
      </c>
      <c r="B58" s="77" t="s">
        <v>308</v>
      </c>
      <c r="C58" s="121" t="s">
        <v>309</v>
      </c>
      <c r="D58" s="103"/>
      <c r="E58" s="122">
        <v>34668.129999999997</v>
      </c>
      <c r="F58" s="122">
        <v>34668.129999999997</v>
      </c>
      <c r="G58" s="109">
        <v>15600.657999999999</v>
      </c>
      <c r="H58" s="109">
        <f t="shared" si="0"/>
        <v>19067.471999999998</v>
      </c>
      <c r="I58" s="109"/>
      <c r="J58" s="104" t="s">
        <v>310</v>
      </c>
      <c r="K58" s="87"/>
    </row>
    <row r="59" spans="1:11" ht="18.75" customHeight="1" x14ac:dyDescent="0.3">
      <c r="A59" s="73">
        <v>40</v>
      </c>
      <c r="B59" s="77" t="s">
        <v>311</v>
      </c>
      <c r="C59" s="121" t="s">
        <v>312</v>
      </c>
      <c r="D59" s="103"/>
      <c r="E59" s="122">
        <v>57494.879999999997</v>
      </c>
      <c r="F59" s="122">
        <v>57494.879999999997</v>
      </c>
      <c r="G59" s="109">
        <v>20123.207999999999</v>
      </c>
      <c r="H59" s="109">
        <f t="shared" si="0"/>
        <v>37371.671999999999</v>
      </c>
      <c r="I59" s="109"/>
      <c r="J59" s="104" t="s">
        <v>230</v>
      </c>
      <c r="K59" s="87"/>
    </row>
    <row r="60" spans="1:11" ht="18.75" customHeight="1" x14ac:dyDescent="0.3">
      <c r="A60" s="73">
        <v>41</v>
      </c>
      <c r="B60" s="77" t="s">
        <v>313</v>
      </c>
      <c r="C60" s="121" t="s">
        <v>314</v>
      </c>
      <c r="D60" s="103"/>
      <c r="E60" s="122">
        <v>8465.75</v>
      </c>
      <c r="F60" s="122">
        <v>8465.75</v>
      </c>
      <c r="G60" s="122">
        <v>8465.75</v>
      </c>
      <c r="H60" s="109">
        <f t="shared" si="0"/>
        <v>0</v>
      </c>
      <c r="I60" s="103"/>
      <c r="J60" s="104" t="s">
        <v>310</v>
      </c>
      <c r="K60" s="87"/>
    </row>
    <row r="61" spans="1:11" ht="51" customHeight="1" x14ac:dyDescent="0.3">
      <c r="A61" s="73">
        <v>42</v>
      </c>
      <c r="B61" s="77" t="s">
        <v>315</v>
      </c>
      <c r="C61" s="121">
        <v>2017</v>
      </c>
      <c r="D61" s="103"/>
      <c r="E61" s="122">
        <f>54149.2*10.3/100</f>
        <v>5577.3676000000005</v>
      </c>
      <c r="F61" s="122">
        <v>5577.3680000000004</v>
      </c>
      <c r="G61" s="122"/>
      <c r="H61" s="109">
        <v>5577.3680000000004</v>
      </c>
      <c r="I61" s="103"/>
      <c r="J61" s="104"/>
      <c r="K61" s="87"/>
    </row>
    <row r="62" spans="1:11" ht="17.25" customHeight="1" x14ac:dyDescent="0.3">
      <c r="A62" s="90"/>
      <c r="B62" s="91" t="s">
        <v>316</v>
      </c>
      <c r="C62" s="125"/>
      <c r="D62" s="119"/>
      <c r="E62" s="126">
        <f>SUM(E20:E61)</f>
        <v>131459.5336</v>
      </c>
      <c r="F62" s="126">
        <f t="shared" ref="F62:H62" si="1">SUM(F20:F61)</f>
        <v>131459.53399999999</v>
      </c>
      <c r="G62" s="126">
        <f t="shared" si="1"/>
        <v>69443.021999999997</v>
      </c>
      <c r="H62" s="126">
        <f t="shared" si="1"/>
        <v>62016.512000000002</v>
      </c>
      <c r="I62" s="127"/>
      <c r="J62" s="120"/>
      <c r="K62" s="87"/>
    </row>
    <row r="63" spans="1:11" x14ac:dyDescent="0.3">
      <c r="B63" s="92" t="s">
        <v>317</v>
      </c>
      <c r="K63" s="87"/>
    </row>
    <row r="64" spans="1:11" ht="18" customHeight="1" x14ac:dyDescent="0.3">
      <c r="A64" s="73">
        <v>1</v>
      </c>
      <c r="B64" s="74" t="s">
        <v>295</v>
      </c>
      <c r="C64" s="109" t="s">
        <v>297</v>
      </c>
      <c r="D64" s="103"/>
      <c r="E64" s="109">
        <v>843.15</v>
      </c>
      <c r="F64" s="109">
        <v>843.15</v>
      </c>
      <c r="G64" s="109">
        <v>843.15</v>
      </c>
      <c r="H64" s="103">
        <f>F64-G64</f>
        <v>0</v>
      </c>
      <c r="I64" s="108"/>
      <c r="J64" s="104" t="s">
        <v>248</v>
      </c>
      <c r="K64" s="93"/>
    </row>
    <row r="65" spans="1:11" ht="15" customHeight="1" x14ac:dyDescent="0.3">
      <c r="A65" s="73">
        <v>2</v>
      </c>
      <c r="B65" s="74" t="s">
        <v>295</v>
      </c>
      <c r="C65" s="121" t="s">
        <v>245</v>
      </c>
      <c r="D65" s="103"/>
      <c r="E65" s="109">
        <v>1328.15</v>
      </c>
      <c r="F65" s="109">
        <v>1328.15</v>
      </c>
      <c r="G65" s="109">
        <v>1328.15</v>
      </c>
      <c r="H65" s="103">
        <f t="shared" ref="H65:H78" si="2">F65-G65</f>
        <v>0</v>
      </c>
      <c r="I65" s="108"/>
      <c r="J65" s="104" t="s">
        <v>248</v>
      </c>
      <c r="K65" s="94"/>
    </row>
    <row r="66" spans="1:11" x14ac:dyDescent="0.3">
      <c r="A66" s="73">
        <v>3</v>
      </c>
      <c r="B66" s="74" t="s">
        <v>295</v>
      </c>
      <c r="C66" s="121" t="s">
        <v>318</v>
      </c>
      <c r="D66" s="103"/>
      <c r="E66" s="109">
        <v>1772.5</v>
      </c>
      <c r="F66" s="109">
        <v>1772.5</v>
      </c>
      <c r="G66" s="109">
        <v>1772.5</v>
      </c>
      <c r="H66" s="103">
        <f t="shared" si="2"/>
        <v>0</v>
      </c>
      <c r="I66" s="108"/>
      <c r="J66" s="104" t="s">
        <v>248</v>
      </c>
      <c r="K66" s="94"/>
    </row>
    <row r="67" spans="1:11" x14ac:dyDescent="0.3">
      <c r="A67" s="73">
        <v>4</v>
      </c>
      <c r="B67" s="74" t="s">
        <v>295</v>
      </c>
      <c r="C67" s="121" t="s">
        <v>250</v>
      </c>
      <c r="D67" s="103"/>
      <c r="E67" s="109">
        <v>392.7</v>
      </c>
      <c r="F67" s="109">
        <v>392.7</v>
      </c>
      <c r="G67" s="109">
        <v>392.7</v>
      </c>
      <c r="H67" s="103">
        <f t="shared" si="2"/>
        <v>0</v>
      </c>
      <c r="I67" s="108"/>
      <c r="J67" s="104" t="s">
        <v>248</v>
      </c>
    </row>
    <row r="68" spans="1:11" x14ac:dyDescent="0.3">
      <c r="A68" s="73">
        <v>5</v>
      </c>
      <c r="B68" s="74" t="s">
        <v>319</v>
      </c>
      <c r="C68" s="123" t="s">
        <v>297</v>
      </c>
      <c r="D68" s="103"/>
      <c r="E68" s="109">
        <v>392.7</v>
      </c>
      <c r="F68" s="109">
        <v>392.7</v>
      </c>
      <c r="G68" s="109">
        <v>392.7</v>
      </c>
      <c r="H68" s="103">
        <f t="shared" si="2"/>
        <v>0</v>
      </c>
      <c r="I68" s="108"/>
      <c r="J68" s="104" t="s">
        <v>248</v>
      </c>
    </row>
    <row r="69" spans="1:11" x14ac:dyDescent="0.3">
      <c r="A69" s="73">
        <v>6</v>
      </c>
      <c r="B69" s="74" t="s">
        <v>295</v>
      </c>
      <c r="C69" s="121" t="s">
        <v>320</v>
      </c>
      <c r="D69" s="103"/>
      <c r="E69" s="109">
        <v>785.4</v>
      </c>
      <c r="F69" s="109">
        <v>785.4</v>
      </c>
      <c r="G69" s="109">
        <v>785.4</v>
      </c>
      <c r="H69" s="103">
        <f t="shared" si="2"/>
        <v>0</v>
      </c>
      <c r="I69" s="108"/>
      <c r="J69" s="104" t="s">
        <v>248</v>
      </c>
    </row>
    <row r="70" spans="1:11" x14ac:dyDescent="0.3">
      <c r="A70" s="73">
        <v>7</v>
      </c>
      <c r="B70" s="77" t="s">
        <v>321</v>
      </c>
      <c r="C70" s="121" t="s">
        <v>274</v>
      </c>
      <c r="D70" s="103"/>
      <c r="E70" s="109">
        <v>103.95</v>
      </c>
      <c r="F70" s="109">
        <v>103.95</v>
      </c>
      <c r="G70" s="109">
        <v>103.95</v>
      </c>
      <c r="H70" s="103">
        <f t="shared" si="2"/>
        <v>0</v>
      </c>
      <c r="I70" s="108"/>
      <c r="J70" s="104" t="s">
        <v>248</v>
      </c>
    </row>
    <row r="71" spans="1:11" x14ac:dyDescent="0.3">
      <c r="A71" s="73">
        <v>8</v>
      </c>
      <c r="B71" s="77" t="s">
        <v>321</v>
      </c>
      <c r="C71" s="121" t="s">
        <v>322</v>
      </c>
      <c r="D71" s="103"/>
      <c r="E71" s="109">
        <v>66.700999999999993</v>
      </c>
      <c r="F71" s="109">
        <v>66.700999999999993</v>
      </c>
      <c r="G71" s="109">
        <v>66.700999999999993</v>
      </c>
      <c r="H71" s="103">
        <f t="shared" si="2"/>
        <v>0</v>
      </c>
      <c r="I71" s="108"/>
      <c r="J71" s="104" t="s">
        <v>248</v>
      </c>
    </row>
    <row r="72" spans="1:11" s="27" customFormat="1" x14ac:dyDescent="0.3">
      <c r="A72" s="83">
        <v>9</v>
      </c>
      <c r="B72" s="95" t="s">
        <v>323</v>
      </c>
      <c r="C72" s="128" t="s">
        <v>324</v>
      </c>
      <c r="D72" s="115"/>
      <c r="E72" s="129">
        <v>105.105</v>
      </c>
      <c r="F72" s="129">
        <v>105.105</v>
      </c>
      <c r="G72" s="129">
        <v>105.105</v>
      </c>
      <c r="H72" s="115">
        <f t="shared" si="2"/>
        <v>0</v>
      </c>
      <c r="I72" s="117"/>
      <c r="J72" s="118" t="s">
        <v>248</v>
      </c>
    </row>
    <row r="73" spans="1:11" s="27" customFormat="1" x14ac:dyDescent="0.3">
      <c r="A73" s="83">
        <v>10</v>
      </c>
      <c r="B73" s="95" t="s">
        <v>323</v>
      </c>
      <c r="C73" s="130" t="s">
        <v>325</v>
      </c>
      <c r="D73" s="115"/>
      <c r="E73" s="129">
        <v>92.45</v>
      </c>
      <c r="F73" s="129">
        <v>92.45</v>
      </c>
      <c r="G73" s="129">
        <v>92.45</v>
      </c>
      <c r="H73" s="115">
        <f t="shared" si="2"/>
        <v>0</v>
      </c>
      <c r="I73" s="117"/>
      <c r="J73" s="118" t="s">
        <v>248</v>
      </c>
    </row>
    <row r="74" spans="1:11" x14ac:dyDescent="0.3">
      <c r="A74" s="73">
        <v>11</v>
      </c>
      <c r="B74" s="77" t="s">
        <v>326</v>
      </c>
      <c r="C74" s="121" t="s">
        <v>254</v>
      </c>
      <c r="D74" s="103"/>
      <c r="E74" s="109">
        <v>92.4</v>
      </c>
      <c r="F74" s="109">
        <v>92.4</v>
      </c>
      <c r="G74" s="109">
        <v>92.4</v>
      </c>
      <c r="H74" s="103">
        <f t="shared" si="2"/>
        <v>0</v>
      </c>
      <c r="I74" s="108"/>
      <c r="J74" s="104" t="s">
        <v>248</v>
      </c>
    </row>
    <row r="75" spans="1:11" x14ac:dyDescent="0.3">
      <c r="A75" s="73">
        <v>12</v>
      </c>
      <c r="B75" s="77" t="s">
        <v>327</v>
      </c>
      <c r="C75" s="121" t="s">
        <v>322</v>
      </c>
      <c r="D75" s="103"/>
      <c r="E75" s="109">
        <v>92.4</v>
      </c>
      <c r="F75" s="109">
        <v>92.4</v>
      </c>
      <c r="G75" s="109">
        <v>92.4</v>
      </c>
      <c r="H75" s="103">
        <f t="shared" si="2"/>
        <v>0</v>
      </c>
      <c r="I75" s="108"/>
      <c r="J75" s="104" t="s">
        <v>248</v>
      </c>
    </row>
    <row r="76" spans="1:11" x14ac:dyDescent="0.3">
      <c r="A76" s="73">
        <v>13</v>
      </c>
      <c r="B76" s="77" t="s">
        <v>328</v>
      </c>
      <c r="C76" s="123" t="s">
        <v>329</v>
      </c>
      <c r="D76" s="103"/>
      <c r="E76" s="109">
        <v>358.05</v>
      </c>
      <c r="F76" s="109">
        <v>358.05</v>
      </c>
      <c r="G76" s="109">
        <v>358.05</v>
      </c>
      <c r="H76" s="103">
        <f t="shared" si="2"/>
        <v>0</v>
      </c>
      <c r="I76" s="108"/>
      <c r="J76" s="104" t="s">
        <v>330</v>
      </c>
    </row>
    <row r="77" spans="1:11" x14ac:dyDescent="0.3">
      <c r="A77" s="73">
        <v>14</v>
      </c>
      <c r="B77" s="88" t="s">
        <v>331</v>
      </c>
      <c r="C77" s="121" t="s">
        <v>261</v>
      </c>
      <c r="D77" s="103"/>
      <c r="E77" s="124">
        <v>92.4</v>
      </c>
      <c r="F77" s="109">
        <v>92.4</v>
      </c>
      <c r="G77" s="109">
        <v>92.4</v>
      </c>
      <c r="H77" s="103">
        <f t="shared" si="2"/>
        <v>0</v>
      </c>
      <c r="I77" s="108"/>
      <c r="J77" s="104" t="s">
        <v>248</v>
      </c>
    </row>
    <row r="78" spans="1:11" x14ac:dyDescent="0.3">
      <c r="A78" s="73">
        <v>15</v>
      </c>
      <c r="B78" s="88" t="s">
        <v>224</v>
      </c>
      <c r="C78" s="121" t="s">
        <v>225</v>
      </c>
      <c r="D78" s="103"/>
      <c r="E78" s="109">
        <v>415.8</v>
      </c>
      <c r="F78" s="109">
        <v>415.8</v>
      </c>
      <c r="G78" s="109">
        <v>415.8</v>
      </c>
      <c r="H78" s="103">
        <f t="shared" si="2"/>
        <v>0</v>
      </c>
      <c r="I78" s="108" t="s">
        <v>445</v>
      </c>
      <c r="J78" s="104" t="s">
        <v>330</v>
      </c>
    </row>
    <row r="79" spans="1:11" ht="54" x14ac:dyDescent="0.3">
      <c r="A79" s="73">
        <v>16</v>
      </c>
      <c r="B79" s="77" t="s">
        <v>315</v>
      </c>
      <c r="C79" s="121">
        <v>2017</v>
      </c>
      <c r="D79" s="103"/>
      <c r="E79" s="122">
        <f>54149.2*5.1/100</f>
        <v>2761.6091999999999</v>
      </c>
      <c r="F79" s="122">
        <f>54149.2*5.1/100</f>
        <v>2761.6091999999999</v>
      </c>
      <c r="G79" s="122"/>
      <c r="H79" s="122">
        <f>54149.2*5.1/100</f>
        <v>2761.6091999999999</v>
      </c>
      <c r="I79" s="108"/>
      <c r="J79" s="104"/>
    </row>
    <row r="80" spans="1:11" x14ac:dyDescent="0.3">
      <c r="A80" s="85"/>
      <c r="B80" s="96" t="s">
        <v>239</v>
      </c>
      <c r="C80" s="119"/>
      <c r="D80" s="119"/>
      <c r="E80" s="119">
        <f>SUM(E64:E79)</f>
        <v>9695.4651999999987</v>
      </c>
      <c r="F80" s="119">
        <f t="shared" ref="F80:H80" si="3">SUM(F64:F79)</f>
        <v>9695.4651999999987</v>
      </c>
      <c r="G80" s="119">
        <f t="shared" si="3"/>
        <v>6933.8559999999979</v>
      </c>
      <c r="H80" s="119">
        <f t="shared" si="3"/>
        <v>2761.6091999999999</v>
      </c>
      <c r="I80" s="119"/>
      <c r="J80" s="120"/>
    </row>
    <row r="81" spans="1:10" x14ac:dyDescent="0.3">
      <c r="B81" s="97" t="s">
        <v>332</v>
      </c>
    </row>
    <row r="82" spans="1:10" ht="27" x14ac:dyDescent="0.3">
      <c r="A82" s="73">
        <v>1</v>
      </c>
      <c r="B82" s="74" t="s">
        <v>313</v>
      </c>
      <c r="C82" s="109" t="s">
        <v>256</v>
      </c>
      <c r="D82" s="103"/>
      <c r="E82" s="109">
        <v>4914.1000000000004</v>
      </c>
      <c r="F82" s="109">
        <v>4914.1000000000004</v>
      </c>
      <c r="G82" s="109">
        <v>4914.1000000000004</v>
      </c>
      <c r="H82" s="103">
        <f>F82-G82</f>
        <v>0</v>
      </c>
      <c r="I82" s="108"/>
      <c r="J82" s="140" t="s">
        <v>441</v>
      </c>
    </row>
    <row r="83" spans="1:10" x14ac:dyDescent="0.3">
      <c r="A83" s="73">
        <v>2</v>
      </c>
      <c r="B83" s="74" t="s">
        <v>333</v>
      </c>
      <c r="C83" s="121" t="s">
        <v>334</v>
      </c>
      <c r="D83" s="103"/>
      <c r="E83" s="109">
        <v>3509.4340000000002</v>
      </c>
      <c r="F83" s="109">
        <v>3509.4340000000002</v>
      </c>
      <c r="G83" s="109">
        <v>3509.4340000000002</v>
      </c>
      <c r="H83" s="103">
        <f t="shared" ref="H83:H92" si="4">F83-G83</f>
        <v>0</v>
      </c>
      <c r="I83" s="108"/>
      <c r="J83" s="104" t="s">
        <v>335</v>
      </c>
    </row>
    <row r="84" spans="1:10" ht="27.75" customHeight="1" x14ac:dyDescent="0.3">
      <c r="A84" s="73">
        <v>3</v>
      </c>
      <c r="B84" s="74" t="s">
        <v>331</v>
      </c>
      <c r="C84" s="121" t="s">
        <v>300</v>
      </c>
      <c r="D84" s="103"/>
      <c r="E84" s="109">
        <v>1540.2</v>
      </c>
      <c r="F84" s="109">
        <v>1540.2</v>
      </c>
      <c r="G84" s="109">
        <v>1540.2</v>
      </c>
      <c r="H84" s="103">
        <f t="shared" si="4"/>
        <v>0</v>
      </c>
      <c r="I84" s="108" t="s">
        <v>449</v>
      </c>
      <c r="J84" s="104"/>
    </row>
    <row r="85" spans="1:10" x14ac:dyDescent="0.3">
      <c r="A85" s="73">
        <v>4</v>
      </c>
      <c r="B85" s="76" t="s">
        <v>336</v>
      </c>
      <c r="C85" s="121" t="s">
        <v>276</v>
      </c>
      <c r="D85" s="103"/>
      <c r="E85" s="109">
        <v>2124</v>
      </c>
      <c r="F85" s="109">
        <v>2124</v>
      </c>
      <c r="G85" s="109">
        <v>2124</v>
      </c>
      <c r="H85" s="103">
        <f t="shared" si="4"/>
        <v>0</v>
      </c>
      <c r="I85" s="108"/>
      <c r="J85" s="104" t="s">
        <v>335</v>
      </c>
    </row>
    <row r="86" spans="1:10" x14ac:dyDescent="0.3">
      <c r="A86" s="73">
        <v>5</v>
      </c>
      <c r="B86" s="74" t="s">
        <v>337</v>
      </c>
      <c r="C86" s="123" t="s">
        <v>270</v>
      </c>
      <c r="D86" s="103" t="s">
        <v>338</v>
      </c>
      <c r="E86" s="109">
        <v>837.1</v>
      </c>
      <c r="F86" s="109">
        <v>837.1</v>
      </c>
      <c r="G86" s="109">
        <v>837.1</v>
      </c>
      <c r="H86" s="103">
        <f t="shared" si="4"/>
        <v>0</v>
      </c>
      <c r="I86" s="108"/>
      <c r="J86" s="104" t="s">
        <v>339</v>
      </c>
    </row>
    <row r="87" spans="1:10" x14ac:dyDescent="0.3">
      <c r="A87" s="73">
        <v>6</v>
      </c>
      <c r="B87" s="74" t="s">
        <v>340</v>
      </c>
      <c r="C87" s="123" t="s">
        <v>341</v>
      </c>
      <c r="D87" s="103" t="s">
        <v>342</v>
      </c>
      <c r="E87" s="109">
        <v>753.6</v>
      </c>
      <c r="F87" s="109">
        <v>753.6</v>
      </c>
      <c r="G87" s="109">
        <v>753.6</v>
      </c>
      <c r="H87" s="103">
        <f t="shared" si="4"/>
        <v>0</v>
      </c>
      <c r="I87" s="108"/>
      <c r="J87" s="104" t="s">
        <v>339</v>
      </c>
    </row>
    <row r="88" spans="1:10" ht="27" x14ac:dyDescent="0.3">
      <c r="A88" s="73">
        <v>7</v>
      </c>
      <c r="B88" s="74" t="s">
        <v>343</v>
      </c>
      <c r="C88" s="123" t="s">
        <v>247</v>
      </c>
      <c r="D88" s="103"/>
      <c r="E88" s="109">
        <v>561.5</v>
      </c>
      <c r="F88" s="109">
        <v>561.5</v>
      </c>
      <c r="G88" s="109">
        <v>561.5</v>
      </c>
      <c r="H88" s="103">
        <f t="shared" si="4"/>
        <v>0</v>
      </c>
      <c r="I88" s="108"/>
      <c r="J88" s="104" t="s">
        <v>339</v>
      </c>
    </row>
    <row r="89" spans="1:10" ht="27" x14ac:dyDescent="0.3">
      <c r="A89" s="73">
        <v>8</v>
      </c>
      <c r="B89" s="74" t="s">
        <v>344</v>
      </c>
      <c r="C89" s="123" t="s">
        <v>345</v>
      </c>
      <c r="D89" s="103"/>
      <c r="E89" s="109">
        <v>39611.237000000001</v>
      </c>
      <c r="F89" s="109">
        <v>39611.237000000001</v>
      </c>
      <c r="G89" s="109">
        <v>39611.237000000001</v>
      </c>
      <c r="H89" s="103">
        <f t="shared" si="4"/>
        <v>0</v>
      </c>
      <c r="I89" s="108"/>
      <c r="J89" s="140" t="s">
        <v>443</v>
      </c>
    </row>
    <row r="90" spans="1:10" ht="27" x14ac:dyDescent="0.3">
      <c r="A90" s="73">
        <v>9</v>
      </c>
      <c r="B90" s="74" t="s">
        <v>346</v>
      </c>
      <c r="C90" s="121" t="s">
        <v>334</v>
      </c>
      <c r="D90" s="103" t="s">
        <v>342</v>
      </c>
      <c r="E90" s="109">
        <v>573.5</v>
      </c>
      <c r="F90" s="109">
        <v>573.5</v>
      </c>
      <c r="G90" s="109">
        <v>573.5</v>
      </c>
      <c r="H90" s="103">
        <f t="shared" si="4"/>
        <v>0</v>
      </c>
      <c r="I90" s="108"/>
      <c r="J90" s="140" t="s">
        <v>444</v>
      </c>
    </row>
    <row r="91" spans="1:10" ht="27" x14ac:dyDescent="0.3">
      <c r="A91" s="73">
        <v>10</v>
      </c>
      <c r="B91" s="74" t="s">
        <v>347</v>
      </c>
      <c r="C91" s="121" t="s">
        <v>254</v>
      </c>
      <c r="D91" s="103" t="s">
        <v>348</v>
      </c>
      <c r="E91" s="109">
        <f>1014.9/3</f>
        <v>338.3</v>
      </c>
      <c r="F91" s="109">
        <v>1014.9</v>
      </c>
      <c r="G91" s="109">
        <v>1014.9</v>
      </c>
      <c r="H91" s="103">
        <f t="shared" si="4"/>
        <v>0</v>
      </c>
      <c r="I91" s="108"/>
      <c r="J91" s="140" t="s">
        <v>444</v>
      </c>
    </row>
    <row r="92" spans="1:10" x14ac:dyDescent="0.3">
      <c r="A92" s="73">
        <v>11</v>
      </c>
      <c r="B92" s="74" t="s">
        <v>349</v>
      </c>
      <c r="C92" s="121" t="s">
        <v>309</v>
      </c>
      <c r="D92" s="103"/>
      <c r="E92" s="107">
        <v>70000</v>
      </c>
      <c r="F92" s="107">
        <v>70000</v>
      </c>
      <c r="G92" s="107">
        <v>28000</v>
      </c>
      <c r="H92" s="106">
        <f t="shared" si="4"/>
        <v>42000</v>
      </c>
      <c r="I92" s="108"/>
      <c r="J92" s="104"/>
    </row>
    <row r="93" spans="1:10" ht="27" x14ac:dyDescent="0.3">
      <c r="A93" s="73">
        <v>12</v>
      </c>
      <c r="B93" s="74" t="s">
        <v>350</v>
      </c>
      <c r="C93" s="121" t="s">
        <v>314</v>
      </c>
      <c r="D93" s="103"/>
      <c r="E93" s="107">
        <v>358</v>
      </c>
      <c r="F93" s="107">
        <v>358</v>
      </c>
      <c r="G93" s="107">
        <v>358</v>
      </c>
      <c r="H93" s="103"/>
      <c r="I93" s="108"/>
      <c r="J93" s="104" t="s">
        <v>248</v>
      </c>
    </row>
    <row r="94" spans="1:10" x14ac:dyDescent="0.3">
      <c r="A94" s="85"/>
      <c r="B94" s="98" t="s">
        <v>316</v>
      </c>
      <c r="C94" s="125"/>
      <c r="D94" s="119"/>
      <c r="E94" s="119">
        <f>SUM(E82:E93)</f>
        <v>125120.97100000001</v>
      </c>
      <c r="F94" s="119">
        <f>SUM(F82:F93)</f>
        <v>125797.571</v>
      </c>
      <c r="G94" s="119">
        <f>SUM(G82:G93)</f>
        <v>83797.570999999996</v>
      </c>
      <c r="H94" s="131">
        <f>SUM(H82:H93)</f>
        <v>42000</v>
      </c>
      <c r="I94" s="119"/>
      <c r="J94" s="119"/>
    </row>
    <row r="95" spans="1:10" x14ac:dyDescent="0.3">
      <c r="B95" s="92" t="s">
        <v>351</v>
      </c>
    </row>
    <row r="96" spans="1:10" x14ac:dyDescent="0.3">
      <c r="A96" s="73">
        <v>1</v>
      </c>
      <c r="B96" s="74" t="s">
        <v>352</v>
      </c>
      <c r="C96" s="109" t="s">
        <v>322</v>
      </c>
      <c r="D96" s="103"/>
      <c r="E96" s="109">
        <v>1397.261</v>
      </c>
      <c r="F96" s="109">
        <v>1397.261</v>
      </c>
      <c r="G96" s="109">
        <v>1397.261</v>
      </c>
      <c r="H96" s="109">
        <f>F96-G96</f>
        <v>0</v>
      </c>
      <c r="I96" s="103"/>
      <c r="J96" s="104" t="s">
        <v>248</v>
      </c>
    </row>
    <row r="97" spans="1:10" x14ac:dyDescent="0.3">
      <c r="A97" s="73">
        <v>2</v>
      </c>
      <c r="B97" s="74" t="s">
        <v>353</v>
      </c>
      <c r="C97" s="121" t="s">
        <v>354</v>
      </c>
      <c r="D97" s="103"/>
      <c r="E97" s="109">
        <v>486</v>
      </c>
      <c r="F97" s="109">
        <v>486</v>
      </c>
      <c r="G97" s="109">
        <v>486</v>
      </c>
      <c r="H97" s="109">
        <f t="shared" ref="H97:H110" si="5">F97-G97</f>
        <v>0</v>
      </c>
      <c r="I97" s="103"/>
      <c r="J97" s="104" t="s">
        <v>248</v>
      </c>
    </row>
    <row r="98" spans="1:10" x14ac:dyDescent="0.3">
      <c r="A98" s="73">
        <v>3</v>
      </c>
      <c r="B98" s="74" t="s">
        <v>355</v>
      </c>
      <c r="C98" s="121" t="s">
        <v>356</v>
      </c>
      <c r="D98" s="103"/>
      <c r="E98" s="109">
        <v>886.23099999999999</v>
      </c>
      <c r="F98" s="109">
        <v>886.23099999999999</v>
      </c>
      <c r="G98" s="109">
        <v>886.23099999999999</v>
      </c>
      <c r="H98" s="109">
        <f t="shared" si="5"/>
        <v>0</v>
      </c>
      <c r="I98" s="103"/>
      <c r="J98" s="104" t="s">
        <v>248</v>
      </c>
    </row>
    <row r="99" spans="1:10" x14ac:dyDescent="0.3">
      <c r="A99" s="73">
        <v>4</v>
      </c>
      <c r="B99" s="74" t="s">
        <v>357</v>
      </c>
      <c r="C99" s="121" t="s">
        <v>286</v>
      </c>
      <c r="D99" s="103"/>
      <c r="E99" s="109">
        <v>1102.9000000000001</v>
      </c>
      <c r="F99" s="109">
        <v>1102.9000000000001</v>
      </c>
      <c r="G99" s="109">
        <v>1102.9000000000001</v>
      </c>
      <c r="H99" s="109">
        <f t="shared" si="5"/>
        <v>0</v>
      </c>
      <c r="I99" s="103"/>
      <c r="J99" s="104" t="s">
        <v>358</v>
      </c>
    </row>
    <row r="100" spans="1:10" x14ac:dyDescent="0.3">
      <c r="A100" s="73">
        <v>5</v>
      </c>
      <c r="B100" s="74" t="s">
        <v>359</v>
      </c>
      <c r="C100" s="123" t="s">
        <v>345</v>
      </c>
      <c r="D100" s="103"/>
      <c r="E100" s="109">
        <v>437.6</v>
      </c>
      <c r="F100" s="109">
        <v>437.6</v>
      </c>
      <c r="G100" s="109">
        <v>437.6</v>
      </c>
      <c r="H100" s="109">
        <f t="shared" si="5"/>
        <v>0</v>
      </c>
      <c r="I100" s="103"/>
      <c r="J100" s="104" t="s">
        <v>358</v>
      </c>
    </row>
    <row r="101" spans="1:10" x14ac:dyDescent="0.3">
      <c r="A101" s="73">
        <v>6</v>
      </c>
      <c r="B101" s="74" t="s">
        <v>360</v>
      </c>
      <c r="C101" s="121" t="s">
        <v>361</v>
      </c>
      <c r="D101" s="103"/>
      <c r="E101" s="109">
        <v>270.71899999999999</v>
      </c>
      <c r="F101" s="109">
        <v>270.71899999999999</v>
      </c>
      <c r="G101" s="109">
        <v>270.71899999999999</v>
      </c>
      <c r="H101" s="109">
        <f t="shared" si="5"/>
        <v>0</v>
      </c>
      <c r="I101" s="103"/>
      <c r="J101" s="104" t="s">
        <v>358</v>
      </c>
    </row>
    <row r="102" spans="1:10" x14ac:dyDescent="0.3">
      <c r="A102" s="73">
        <v>7</v>
      </c>
      <c r="B102" s="77" t="s">
        <v>362</v>
      </c>
      <c r="C102" s="121" t="s">
        <v>276</v>
      </c>
      <c r="D102" s="103"/>
      <c r="E102" s="109">
        <v>46.633000000000003</v>
      </c>
      <c r="F102" s="109">
        <v>46.633000000000003</v>
      </c>
      <c r="G102" s="109">
        <v>46.633000000000003</v>
      </c>
      <c r="H102" s="109">
        <f t="shared" si="5"/>
        <v>0</v>
      </c>
      <c r="I102" s="103"/>
      <c r="J102" s="104" t="s">
        <v>358</v>
      </c>
    </row>
    <row r="103" spans="1:10" x14ac:dyDescent="0.3">
      <c r="A103" s="73">
        <v>8</v>
      </c>
      <c r="B103" s="77" t="s">
        <v>363</v>
      </c>
      <c r="C103" s="121" t="s">
        <v>286</v>
      </c>
      <c r="D103" s="103"/>
      <c r="E103" s="109">
        <v>261.28699999999998</v>
      </c>
      <c r="F103" s="109">
        <v>261.28699999999998</v>
      </c>
      <c r="G103" s="109">
        <v>261.28699999999998</v>
      </c>
      <c r="H103" s="109">
        <f t="shared" si="5"/>
        <v>0</v>
      </c>
      <c r="I103" s="103"/>
      <c r="J103" s="104" t="s">
        <v>248</v>
      </c>
    </row>
    <row r="104" spans="1:10" x14ac:dyDescent="0.3">
      <c r="A104" s="73">
        <v>9</v>
      </c>
      <c r="B104" s="77" t="s">
        <v>364</v>
      </c>
      <c r="C104" s="123" t="s">
        <v>284</v>
      </c>
      <c r="D104" s="103"/>
      <c r="E104" s="109">
        <v>807.9</v>
      </c>
      <c r="F104" s="109">
        <v>807.9</v>
      </c>
      <c r="G104" s="109">
        <v>807.9</v>
      </c>
      <c r="H104" s="109">
        <f t="shared" si="5"/>
        <v>0</v>
      </c>
      <c r="I104" s="103"/>
      <c r="J104" s="104" t="s">
        <v>248</v>
      </c>
    </row>
    <row r="105" spans="1:10" x14ac:dyDescent="0.3">
      <c r="A105" s="73">
        <v>10</v>
      </c>
      <c r="B105" s="77" t="s">
        <v>282</v>
      </c>
      <c r="C105" s="121" t="s">
        <v>334</v>
      </c>
      <c r="D105" s="103"/>
      <c r="E105" s="109">
        <v>1803.1</v>
      </c>
      <c r="F105" s="109">
        <v>1803.1</v>
      </c>
      <c r="G105" s="109">
        <v>1803.1</v>
      </c>
      <c r="H105" s="109">
        <f t="shared" si="5"/>
        <v>0</v>
      </c>
      <c r="I105" s="103"/>
      <c r="J105" s="104" t="s">
        <v>248</v>
      </c>
    </row>
    <row r="106" spans="1:10" x14ac:dyDescent="0.3">
      <c r="A106" s="73">
        <v>11</v>
      </c>
      <c r="B106" s="77" t="s">
        <v>365</v>
      </c>
      <c r="C106" s="121" t="s">
        <v>366</v>
      </c>
      <c r="D106" s="103"/>
      <c r="E106" s="109">
        <v>1761.49</v>
      </c>
      <c r="F106" s="109">
        <v>1761.49</v>
      </c>
      <c r="G106" s="109">
        <v>1761.49</v>
      </c>
      <c r="H106" s="109">
        <f t="shared" si="5"/>
        <v>0</v>
      </c>
      <c r="I106" s="103"/>
      <c r="J106" s="104" t="s">
        <v>367</v>
      </c>
    </row>
    <row r="107" spans="1:10" x14ac:dyDescent="0.3">
      <c r="A107" s="73">
        <v>12</v>
      </c>
      <c r="B107" s="77" t="s">
        <v>328</v>
      </c>
      <c r="C107" s="121" t="s">
        <v>318</v>
      </c>
      <c r="D107" s="103"/>
      <c r="E107" s="109">
        <v>393.8</v>
      </c>
      <c r="F107" s="109">
        <v>393.8</v>
      </c>
      <c r="G107" s="109">
        <v>393.8</v>
      </c>
      <c r="H107" s="109">
        <f t="shared" si="5"/>
        <v>0</v>
      </c>
      <c r="I107" s="103"/>
      <c r="J107" s="104" t="s">
        <v>230</v>
      </c>
    </row>
    <row r="108" spans="1:10" x14ac:dyDescent="0.3">
      <c r="A108" s="73">
        <v>13</v>
      </c>
      <c r="B108" s="77" t="s">
        <v>224</v>
      </c>
      <c r="C108" s="121" t="s">
        <v>356</v>
      </c>
      <c r="D108" s="103"/>
      <c r="E108" s="109">
        <v>4908.75</v>
      </c>
      <c r="F108" s="109">
        <v>4908.75</v>
      </c>
      <c r="G108" s="109">
        <v>4908.75</v>
      </c>
      <c r="H108" s="109">
        <f t="shared" si="5"/>
        <v>0</v>
      </c>
      <c r="I108" s="103"/>
      <c r="J108" s="104" t="s">
        <v>358</v>
      </c>
    </row>
    <row r="109" spans="1:10" x14ac:dyDescent="0.3">
      <c r="A109" s="73">
        <v>14</v>
      </c>
      <c r="B109" s="99" t="s">
        <v>368</v>
      </c>
      <c r="C109" s="121" t="s">
        <v>369</v>
      </c>
      <c r="D109" s="103"/>
      <c r="E109" s="109">
        <v>66.099999999999994</v>
      </c>
      <c r="F109" s="109">
        <v>66.099999999999994</v>
      </c>
      <c r="G109" s="109">
        <v>66.099999999999994</v>
      </c>
      <c r="H109" s="109">
        <f t="shared" si="5"/>
        <v>0</v>
      </c>
      <c r="I109" s="108"/>
      <c r="J109" s="104"/>
    </row>
    <row r="110" spans="1:10" ht="54" x14ac:dyDescent="0.3">
      <c r="A110" s="73">
        <v>15</v>
      </c>
      <c r="B110" s="77" t="s">
        <v>315</v>
      </c>
      <c r="C110" s="121" t="s">
        <v>370</v>
      </c>
      <c r="D110" s="103"/>
      <c r="E110" s="122">
        <f>54149.2*12/100</f>
        <v>6497.9039999999986</v>
      </c>
      <c r="F110" s="122">
        <f>54149.2*12/100</f>
        <v>6497.9039999999986</v>
      </c>
      <c r="G110" s="107">
        <v>0</v>
      </c>
      <c r="H110" s="109">
        <f t="shared" si="5"/>
        <v>6497.9039999999986</v>
      </c>
      <c r="I110" s="108"/>
      <c r="J110" s="104"/>
    </row>
    <row r="111" spans="1:10" x14ac:dyDescent="0.3">
      <c r="A111" s="85"/>
      <c r="B111" s="98" t="s">
        <v>316</v>
      </c>
      <c r="C111" s="125"/>
      <c r="D111" s="119"/>
      <c r="E111" s="132">
        <f>SUM(E96:E110)</f>
        <v>21127.674999999996</v>
      </c>
      <c r="F111" s="132">
        <f t="shared" ref="F111:H111" si="6">SUM(F96:F110)</f>
        <v>21127.674999999996</v>
      </c>
      <c r="G111" s="132">
        <f t="shared" si="6"/>
        <v>14629.770999999999</v>
      </c>
      <c r="H111" s="132">
        <f t="shared" si="6"/>
        <v>6497.9039999999986</v>
      </c>
      <c r="I111" s="132"/>
      <c r="J111" s="120"/>
    </row>
    <row r="112" spans="1:10" x14ac:dyDescent="0.3">
      <c r="B112" s="97" t="s">
        <v>371</v>
      </c>
      <c r="J112" s="139"/>
    </row>
    <row r="113" spans="1:10" x14ac:dyDescent="0.3">
      <c r="A113" s="73">
        <v>1</v>
      </c>
      <c r="B113" s="74" t="s">
        <v>295</v>
      </c>
      <c r="C113" s="109" t="s">
        <v>372</v>
      </c>
      <c r="D113" s="103"/>
      <c r="E113" s="109">
        <v>22712.68</v>
      </c>
      <c r="F113" s="109">
        <v>22712.68</v>
      </c>
      <c r="G113" s="109">
        <v>22712.68</v>
      </c>
      <c r="H113" s="109">
        <v>0</v>
      </c>
      <c r="I113" s="103"/>
      <c r="J113" s="104" t="s">
        <v>248</v>
      </c>
    </row>
    <row r="114" spans="1:10" x14ac:dyDescent="0.3">
      <c r="A114" s="73">
        <v>2</v>
      </c>
      <c r="B114" s="74" t="s">
        <v>373</v>
      </c>
      <c r="C114" s="121" t="s">
        <v>247</v>
      </c>
      <c r="D114" s="103"/>
      <c r="E114" s="109">
        <v>190.74799999999999</v>
      </c>
      <c r="F114" s="109">
        <v>190.74799999999999</v>
      </c>
      <c r="G114" s="109">
        <v>190.74799999999999</v>
      </c>
      <c r="H114" s="109">
        <v>0</v>
      </c>
      <c r="I114" s="103"/>
      <c r="J114" s="104" t="s">
        <v>248</v>
      </c>
    </row>
    <row r="115" spans="1:10" x14ac:dyDescent="0.3">
      <c r="A115" s="73">
        <v>3</v>
      </c>
      <c r="B115" s="74" t="s">
        <v>374</v>
      </c>
      <c r="C115" s="121" t="s">
        <v>334</v>
      </c>
      <c r="D115" s="103"/>
      <c r="E115" s="109">
        <v>672.84500000000003</v>
      </c>
      <c r="F115" s="109">
        <v>672.84500000000003</v>
      </c>
      <c r="G115" s="109">
        <v>672.84500000000003</v>
      </c>
      <c r="H115" s="109">
        <f t="shared" ref="H115:H123" si="7">F115-G115</f>
        <v>0</v>
      </c>
      <c r="I115" s="103"/>
      <c r="J115" s="104" t="s">
        <v>248</v>
      </c>
    </row>
    <row r="116" spans="1:10" x14ac:dyDescent="0.3">
      <c r="A116" s="73">
        <v>4</v>
      </c>
      <c r="B116" s="74" t="s">
        <v>375</v>
      </c>
      <c r="C116" s="121" t="s">
        <v>356</v>
      </c>
      <c r="D116" s="103"/>
      <c r="E116" s="109">
        <v>12559.47</v>
      </c>
      <c r="F116" s="109">
        <v>12559.47</v>
      </c>
      <c r="G116" s="109">
        <v>12559.47</v>
      </c>
      <c r="H116" s="109">
        <f t="shared" si="7"/>
        <v>0</v>
      </c>
      <c r="I116" s="103"/>
      <c r="J116" s="104" t="s">
        <v>376</v>
      </c>
    </row>
    <row r="117" spans="1:10" x14ac:dyDescent="0.3">
      <c r="A117" s="73">
        <v>5</v>
      </c>
      <c r="B117" s="74" t="s">
        <v>377</v>
      </c>
      <c r="C117" s="123" t="s">
        <v>314</v>
      </c>
      <c r="D117" s="103"/>
      <c r="E117" s="109">
        <v>9108.9079999999994</v>
      </c>
      <c r="F117" s="109">
        <v>9108.9079999999994</v>
      </c>
      <c r="G117" s="109">
        <v>9108.9079999999994</v>
      </c>
      <c r="H117" s="109">
        <f t="shared" si="7"/>
        <v>0</v>
      </c>
      <c r="I117" s="103"/>
      <c r="J117" s="104" t="s">
        <v>376</v>
      </c>
    </row>
    <row r="118" spans="1:10" x14ac:dyDescent="0.3">
      <c r="A118" s="73">
        <v>6</v>
      </c>
      <c r="B118" s="74" t="s">
        <v>378</v>
      </c>
      <c r="C118" s="121" t="s">
        <v>270</v>
      </c>
      <c r="D118" s="103"/>
      <c r="E118" s="109">
        <v>375.375</v>
      </c>
      <c r="F118" s="109">
        <v>375.375</v>
      </c>
      <c r="G118" s="109">
        <v>375.375</v>
      </c>
      <c r="H118" s="109">
        <f t="shared" si="7"/>
        <v>0</v>
      </c>
      <c r="I118" s="103"/>
      <c r="J118" s="104" t="s">
        <v>248</v>
      </c>
    </row>
    <row r="119" spans="1:10" x14ac:dyDescent="0.3">
      <c r="A119" s="73">
        <v>7</v>
      </c>
      <c r="B119" s="77" t="s">
        <v>379</v>
      </c>
      <c r="C119" s="121" t="s">
        <v>380</v>
      </c>
      <c r="D119" s="103"/>
      <c r="E119" s="109">
        <v>1904.768</v>
      </c>
      <c r="F119" s="109">
        <v>1904.768</v>
      </c>
      <c r="G119" s="109">
        <v>1904.768</v>
      </c>
      <c r="H119" s="109">
        <f t="shared" si="7"/>
        <v>0</v>
      </c>
      <c r="I119" s="103"/>
      <c r="J119" s="104" t="s">
        <v>376</v>
      </c>
    </row>
    <row r="120" spans="1:10" x14ac:dyDescent="0.3">
      <c r="A120" s="73">
        <v>8</v>
      </c>
      <c r="B120" s="77" t="s">
        <v>381</v>
      </c>
      <c r="C120" s="123" t="s">
        <v>382</v>
      </c>
      <c r="D120" s="103"/>
      <c r="E120" s="109">
        <v>348.75200000000001</v>
      </c>
      <c r="F120" s="109">
        <v>348.75200000000001</v>
      </c>
      <c r="G120" s="109">
        <v>348.75200000000001</v>
      </c>
      <c r="H120" s="109">
        <f t="shared" si="7"/>
        <v>0</v>
      </c>
      <c r="I120" s="103"/>
      <c r="J120" s="104" t="s">
        <v>248</v>
      </c>
    </row>
    <row r="121" spans="1:10" x14ac:dyDescent="0.3">
      <c r="A121" s="73">
        <v>9</v>
      </c>
      <c r="B121" s="77" t="s">
        <v>383</v>
      </c>
      <c r="C121" s="121" t="s">
        <v>228</v>
      </c>
      <c r="D121" s="103"/>
      <c r="E121" s="109">
        <v>23.1</v>
      </c>
      <c r="F121" s="109">
        <v>23.1</v>
      </c>
      <c r="G121" s="109">
        <v>23.1</v>
      </c>
      <c r="H121" s="109">
        <f t="shared" si="7"/>
        <v>0</v>
      </c>
      <c r="I121" s="103"/>
      <c r="J121" s="104" t="s">
        <v>248</v>
      </c>
    </row>
    <row r="122" spans="1:10" x14ac:dyDescent="0.3">
      <c r="A122" s="73">
        <v>10</v>
      </c>
      <c r="B122" s="77" t="s">
        <v>384</v>
      </c>
      <c r="C122" s="121" t="s">
        <v>334</v>
      </c>
      <c r="D122" s="103"/>
      <c r="E122" s="109">
        <v>194.63300000000001</v>
      </c>
      <c r="F122" s="109">
        <v>194.63300000000001</v>
      </c>
      <c r="G122" s="109">
        <v>194.63300000000001</v>
      </c>
      <c r="H122" s="109">
        <v>0</v>
      </c>
      <c r="I122" s="103"/>
      <c r="J122" s="104" t="s">
        <v>248</v>
      </c>
    </row>
    <row r="123" spans="1:10" x14ac:dyDescent="0.3">
      <c r="A123" s="73">
        <v>11</v>
      </c>
      <c r="B123" s="77" t="s">
        <v>224</v>
      </c>
      <c r="C123" s="121" t="s">
        <v>314</v>
      </c>
      <c r="D123" s="103"/>
      <c r="E123" s="109">
        <v>3118.5</v>
      </c>
      <c r="F123" s="109">
        <v>3118.5</v>
      </c>
      <c r="G123" s="109">
        <v>3118.5</v>
      </c>
      <c r="H123" s="109">
        <f t="shared" si="7"/>
        <v>0</v>
      </c>
      <c r="I123" s="103" t="s">
        <v>446</v>
      </c>
      <c r="J123" s="104" t="s">
        <v>376</v>
      </c>
    </row>
    <row r="124" spans="1:10" x14ac:dyDescent="0.3">
      <c r="A124" s="85"/>
      <c r="B124" s="86" t="s">
        <v>316</v>
      </c>
      <c r="C124" s="119"/>
      <c r="D124" s="119"/>
      <c r="E124" s="119">
        <f>SUM(E113:E123)</f>
        <v>51209.778999999995</v>
      </c>
      <c r="F124" s="119">
        <f t="shared" ref="F124:H124" si="8">SUM(F113:F123)</f>
        <v>51209.778999999995</v>
      </c>
      <c r="G124" s="119">
        <f t="shared" si="8"/>
        <v>51209.778999999995</v>
      </c>
      <c r="H124" s="119">
        <f t="shared" si="8"/>
        <v>0</v>
      </c>
      <c r="I124" s="119"/>
      <c r="J124" s="133"/>
    </row>
    <row r="125" spans="1:10" x14ac:dyDescent="0.3">
      <c r="B125" s="97" t="s">
        <v>385</v>
      </c>
    </row>
    <row r="126" spans="1:10" ht="27" x14ac:dyDescent="0.3">
      <c r="A126" s="73">
        <v>1</v>
      </c>
      <c r="B126" s="74" t="s">
        <v>224</v>
      </c>
      <c r="C126" s="109" t="s">
        <v>334</v>
      </c>
      <c r="D126" s="103"/>
      <c r="E126" s="122">
        <v>410</v>
      </c>
      <c r="F126" s="122">
        <v>410</v>
      </c>
      <c r="G126" s="122">
        <v>410</v>
      </c>
      <c r="H126" s="109">
        <v>0</v>
      </c>
      <c r="I126" s="103"/>
      <c r="J126" s="140" t="s">
        <v>442</v>
      </c>
    </row>
    <row r="127" spans="1:10" x14ac:dyDescent="0.3">
      <c r="A127" s="85"/>
      <c r="B127" s="86" t="s">
        <v>316</v>
      </c>
      <c r="C127" s="119"/>
      <c r="D127" s="119"/>
      <c r="E127" s="126">
        <v>410</v>
      </c>
      <c r="F127" s="126">
        <v>410</v>
      </c>
      <c r="G127" s="126">
        <v>410</v>
      </c>
      <c r="H127" s="119">
        <f>SUM(H116:H126)</f>
        <v>0</v>
      </c>
      <c r="I127" s="119"/>
      <c r="J127" s="133"/>
    </row>
    <row r="129" spans="1:10" ht="28.5" customHeight="1" x14ac:dyDescent="0.3">
      <c r="A129" s="100"/>
      <c r="B129" s="101" t="s">
        <v>316</v>
      </c>
      <c r="C129" s="134"/>
      <c r="D129" s="134"/>
      <c r="E129" s="137">
        <f>E18+E62+E80+E94+E111+E124+E127</f>
        <v>801801.00580000004</v>
      </c>
      <c r="F129" s="137">
        <f>F18+F62+F80+F94+F111+F124+F127</f>
        <v>802477.60619999992</v>
      </c>
      <c r="G129" s="137">
        <f>G18+G62+G80+G94+G111+G124+G127</f>
        <v>426464.93949999998</v>
      </c>
      <c r="H129" s="137">
        <f>H18+H62+H80+H94+H111+H124+H127</f>
        <v>376012.6667</v>
      </c>
      <c r="I129" s="134"/>
      <c r="J129" s="135"/>
    </row>
    <row r="130" spans="1:10" x14ac:dyDescent="0.3">
      <c r="A130" s="100"/>
      <c r="B130" s="100"/>
      <c r="C130" s="136"/>
      <c r="D130" s="136"/>
      <c r="E130" s="136"/>
      <c r="F130" s="136"/>
      <c r="G130" s="136"/>
      <c r="H130" s="136"/>
      <c r="I130" s="136"/>
      <c r="J130" s="136"/>
    </row>
    <row r="133" spans="1:10" x14ac:dyDescent="0.3">
      <c r="C133" s="142" t="s">
        <v>452</v>
      </c>
      <c r="D133" s="142"/>
      <c r="E133" s="142"/>
      <c r="F133" s="142"/>
      <c r="G133" s="142"/>
      <c r="H133" s="142"/>
      <c r="I133" s="142"/>
    </row>
  </sheetData>
  <mergeCells count="16">
    <mergeCell ref="H1:M1"/>
    <mergeCell ref="K4:K5"/>
    <mergeCell ref="A2:L2"/>
    <mergeCell ref="A3:J3"/>
    <mergeCell ref="A4:A5"/>
    <mergeCell ref="B4:B5"/>
    <mergeCell ref="C4:C5"/>
    <mergeCell ref="D4:D5"/>
    <mergeCell ref="E4:E5"/>
    <mergeCell ref="F4:F5"/>
    <mergeCell ref="C133:I133"/>
    <mergeCell ref="A19:J19"/>
    <mergeCell ref="G4:G5"/>
    <mergeCell ref="H4:H5"/>
    <mergeCell ref="I4:I5"/>
    <mergeCell ref="J4:J5"/>
  </mergeCells>
  <pageMargins left="0.51181102362204722" right="0.11811023622047245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հիմն․միջ 2021</vt:lpstr>
      <vt:lpstr>շենք -շինություն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user16</cp:lastModifiedBy>
  <cp:lastPrinted>2022-02-14T05:26:45Z</cp:lastPrinted>
  <dcterms:created xsi:type="dcterms:W3CDTF">2018-01-16T17:02:07Z</dcterms:created>
  <dcterms:modified xsi:type="dcterms:W3CDTF">2022-02-14T06:29:08Z</dcterms:modified>
</cp:coreProperties>
</file>