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Tegh2024\գույքացուցակ 2024\"/>
    </mc:Choice>
  </mc:AlternateContent>
  <bookViews>
    <workbookView xWindow="-105" yWindow="-105" windowWidth="23250" windowHeight="12450" activeTab="2"/>
  </bookViews>
  <sheets>
    <sheet name="Лист1" sheetId="7" r:id="rId1"/>
    <sheet name="հիմն․միջ " sheetId="5" r:id="rId2"/>
    <sheet name="փոփոխություն շենք" sheetId="9" r:id="rId3"/>
  </sheets>
  <externalReferences>
    <externalReference r:id="rId4"/>
  </externalReferences>
  <definedNames>
    <definedName name="_xlnm.Print_Area" localSheetId="0">Лист1!$A$1:$J$49</definedName>
    <definedName name="_xlnm.Print_Area" localSheetId="1">'հիմն․միջ '!$A$1:$K$478</definedName>
    <definedName name="_xlnm.Print_Area" localSheetId="2">'փոփոխություն շենք'!$A$1:$J$136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9" l="1"/>
  <c r="G126" i="9"/>
  <c r="F126" i="9"/>
  <c r="E126" i="9"/>
  <c r="H125" i="9"/>
  <c r="H123" i="9"/>
  <c r="H122" i="9"/>
  <c r="H121" i="9"/>
  <c r="H120" i="9"/>
  <c r="H119" i="9"/>
  <c r="H118" i="9"/>
  <c r="H117" i="9"/>
  <c r="G113" i="9"/>
  <c r="E113" i="9"/>
  <c r="F112" i="9"/>
  <c r="F113" i="9" s="1"/>
  <c r="E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E96" i="9"/>
  <c r="H94" i="9"/>
  <c r="H93" i="9"/>
  <c r="E93" i="9"/>
  <c r="H92" i="9"/>
  <c r="H91" i="9"/>
  <c r="H90" i="9"/>
  <c r="H89" i="9"/>
  <c r="H88" i="9"/>
  <c r="H87" i="9"/>
  <c r="H86" i="9"/>
  <c r="E85" i="9"/>
  <c r="F85" i="9" s="1"/>
  <c r="H84" i="9"/>
  <c r="G82" i="9"/>
  <c r="E82" i="9"/>
  <c r="H81" i="9"/>
  <c r="F81" i="9"/>
  <c r="F82" i="9" s="1"/>
  <c r="E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82" i="9" s="1"/>
  <c r="H66" i="9"/>
  <c r="E63" i="9"/>
  <c r="E64" i="9" s="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F22" i="9"/>
  <c r="G16" i="9"/>
  <c r="G15" i="9"/>
  <c r="H15" i="9" s="1"/>
  <c r="H14" i="9"/>
  <c r="F14" i="9"/>
  <c r="F13" i="9"/>
  <c r="H13" i="9" s="1"/>
  <c r="H9" i="9"/>
  <c r="H20" i="9" s="1"/>
  <c r="G9" i="9"/>
  <c r="G8" i="9"/>
  <c r="F7" i="9"/>
  <c r="F20" i="9" s="1"/>
  <c r="E7" i="9"/>
  <c r="E20" i="9" s="1"/>
  <c r="E131" i="9" s="1"/>
  <c r="F6" i="9"/>
  <c r="E6" i="9"/>
  <c r="G20" i="9" l="1"/>
  <c r="F96" i="9"/>
  <c r="G85" i="9"/>
  <c r="G96" i="9" s="1"/>
  <c r="F64" i="9"/>
  <c r="F131" i="9" s="1"/>
  <c r="G22" i="9"/>
  <c r="G64" i="9" s="1"/>
  <c r="G131" i="9" s="1"/>
  <c r="H112" i="9"/>
  <c r="H113" i="9" s="1"/>
  <c r="H126" i="9"/>
  <c r="H129" i="9" s="1"/>
  <c r="H22" i="9" l="1"/>
  <c r="H64" i="9" s="1"/>
  <c r="H85" i="9"/>
  <c r="H96" i="9" s="1"/>
  <c r="H131" i="9" l="1"/>
  <c r="J442" i="5" l="1"/>
  <c r="K442" i="5" s="1"/>
  <c r="J443" i="5"/>
  <c r="K443" i="5" s="1"/>
  <c r="J444" i="5"/>
  <c r="K444" i="5" s="1"/>
  <c r="J445" i="5"/>
  <c r="K445" i="5" s="1"/>
  <c r="J446" i="5"/>
  <c r="K446" i="5" s="1"/>
  <c r="J447" i="5"/>
  <c r="K447" i="5" s="1"/>
  <c r="J448" i="5"/>
  <c r="K448" i="5" s="1"/>
  <c r="J449" i="5"/>
  <c r="K449" i="5" s="1"/>
  <c r="J450" i="5"/>
  <c r="K450" i="5" s="1"/>
  <c r="J451" i="5"/>
  <c r="K451" i="5" s="1"/>
  <c r="J452" i="5"/>
  <c r="K452" i="5" s="1"/>
  <c r="J453" i="5"/>
  <c r="K453" i="5" s="1"/>
  <c r="J454" i="5"/>
  <c r="K454" i="5" s="1"/>
  <c r="J455" i="5"/>
  <c r="K455" i="5" s="1"/>
  <c r="J456" i="5"/>
  <c r="K456" i="5" s="1"/>
  <c r="J457" i="5"/>
  <c r="K457" i="5" s="1"/>
  <c r="J458" i="5"/>
  <c r="K458" i="5" s="1"/>
  <c r="J459" i="5"/>
  <c r="K459" i="5" s="1"/>
  <c r="J460" i="5"/>
  <c r="K460" i="5" s="1"/>
  <c r="J461" i="5"/>
  <c r="K461" i="5" s="1"/>
  <c r="J462" i="5"/>
  <c r="K462" i="5" s="1"/>
  <c r="J463" i="5"/>
  <c r="K463" i="5" s="1"/>
  <c r="J464" i="5"/>
  <c r="K464" i="5" s="1"/>
  <c r="J465" i="5"/>
  <c r="K465" i="5" s="1"/>
  <c r="J466" i="5"/>
  <c r="K466" i="5" s="1"/>
  <c r="J441" i="5"/>
  <c r="F129" i="5"/>
  <c r="J129" i="5" s="1"/>
  <c r="K129" i="5" l="1"/>
  <c r="F468" i="5"/>
  <c r="F469" i="5"/>
  <c r="F470" i="5"/>
  <c r="F467" i="5"/>
  <c r="F192" i="5"/>
  <c r="J192" i="5" s="1"/>
  <c r="F340" i="5"/>
  <c r="F339" i="5"/>
  <c r="J339" i="5" s="1"/>
  <c r="K339" i="5" s="1"/>
  <c r="F127" i="5"/>
  <c r="J127" i="5" s="1"/>
  <c r="F126" i="5"/>
  <c r="J126" i="5" s="1"/>
  <c r="F125" i="5"/>
  <c r="J125" i="5" s="1"/>
  <c r="J469" i="5" l="1"/>
  <c r="K469" i="5"/>
  <c r="J468" i="5"/>
  <c r="K468" i="5" s="1"/>
  <c r="J467" i="5"/>
  <c r="K467" i="5" s="1"/>
  <c r="J470" i="5"/>
  <c r="K470" i="5" s="1"/>
  <c r="K192" i="5"/>
  <c r="J340" i="5"/>
  <c r="K340" i="5" s="1"/>
  <c r="K126" i="5"/>
  <c r="K127" i="5"/>
  <c r="K125" i="5"/>
  <c r="F124" i="5"/>
  <c r="J124" i="5" s="1"/>
  <c r="K124" i="5" s="1"/>
  <c r="F191" i="5"/>
  <c r="F402" i="5"/>
  <c r="J402" i="5" s="1"/>
  <c r="K402" i="5" s="1"/>
  <c r="F401" i="5"/>
  <c r="J401" i="5" s="1"/>
  <c r="K401" i="5" s="1"/>
  <c r="F241" i="5"/>
  <c r="J241" i="5" s="1"/>
  <c r="F123" i="5"/>
  <c r="J123" i="5" s="1"/>
  <c r="K123" i="5" s="1"/>
  <c r="F242" i="5"/>
  <c r="F121" i="5"/>
  <c r="J121" i="5" s="1"/>
  <c r="K121" i="5" s="1"/>
  <c r="F427" i="5"/>
  <c r="F428" i="5"/>
  <c r="F429" i="5"/>
  <c r="F430" i="5"/>
  <c r="F431" i="5"/>
  <c r="F432" i="5"/>
  <c r="J432" i="5" s="1"/>
  <c r="F426" i="5"/>
  <c r="F128" i="5"/>
  <c r="J128" i="5" s="1"/>
  <c r="F150" i="5"/>
  <c r="F120" i="5"/>
  <c r="J120" i="5" s="1"/>
  <c r="K120" i="5" s="1"/>
  <c r="J426" i="5" l="1"/>
  <c r="K426" i="5" s="1"/>
  <c r="J429" i="5"/>
  <c r="K429" i="5" s="1"/>
  <c r="J428" i="5"/>
  <c r="K428" i="5" s="1"/>
  <c r="J431" i="5"/>
  <c r="K431" i="5" s="1"/>
  <c r="J427" i="5"/>
  <c r="K427" i="5" s="1"/>
  <c r="J430" i="5"/>
  <c r="K430" i="5" s="1"/>
  <c r="J191" i="5"/>
  <c r="K191" i="5" s="1"/>
  <c r="K241" i="5"/>
  <c r="J242" i="5"/>
  <c r="K242" i="5" s="1"/>
  <c r="K432" i="5"/>
  <c r="K128" i="5"/>
  <c r="J150" i="5"/>
  <c r="K150" i="5" s="1"/>
  <c r="F471" i="5" l="1"/>
  <c r="E472" i="5"/>
  <c r="F197" i="5"/>
  <c r="F122" i="5"/>
  <c r="J122" i="5" s="1"/>
  <c r="F314" i="5"/>
  <c r="F341" i="5"/>
  <c r="J341" i="5" s="1"/>
  <c r="J471" i="5" l="1"/>
  <c r="K471" i="5" s="1"/>
  <c r="J197" i="5"/>
  <c r="K197" i="5" s="1"/>
  <c r="K122" i="5"/>
  <c r="F435" i="5"/>
  <c r="F410" i="5"/>
  <c r="K410" i="5" s="1"/>
  <c r="F411" i="5"/>
  <c r="K411" i="5" s="1"/>
  <c r="F412" i="5"/>
  <c r="K412" i="5" s="1"/>
  <c r="F413" i="5"/>
  <c r="K413" i="5" s="1"/>
  <c r="F414" i="5"/>
  <c r="K414" i="5" s="1"/>
  <c r="F415" i="5"/>
  <c r="K415" i="5" s="1"/>
  <c r="F416" i="5"/>
  <c r="K416" i="5" s="1"/>
  <c r="F417" i="5"/>
  <c r="F418" i="5"/>
  <c r="K418" i="5" s="1"/>
  <c r="F419" i="5"/>
  <c r="F420" i="5"/>
  <c r="F421" i="5"/>
  <c r="F422" i="5"/>
  <c r="F423" i="5"/>
  <c r="K423" i="5" s="1"/>
  <c r="F424" i="5"/>
  <c r="F425" i="5"/>
  <c r="F409" i="5"/>
  <c r="K409" i="5" s="1"/>
  <c r="F405" i="5"/>
  <c r="F367" i="5"/>
  <c r="K367" i="5" s="1"/>
  <c r="F368" i="5"/>
  <c r="K368" i="5" s="1"/>
  <c r="F369" i="5"/>
  <c r="K369" i="5" s="1"/>
  <c r="F370" i="5"/>
  <c r="K370" i="5" s="1"/>
  <c r="F371" i="5"/>
  <c r="K371" i="5" s="1"/>
  <c r="F372" i="5"/>
  <c r="K372" i="5" s="1"/>
  <c r="F373" i="5"/>
  <c r="K373" i="5" s="1"/>
  <c r="F374" i="5"/>
  <c r="K374" i="5" s="1"/>
  <c r="F375" i="5"/>
  <c r="K375" i="5" s="1"/>
  <c r="F376" i="5"/>
  <c r="K376" i="5" s="1"/>
  <c r="F377" i="5"/>
  <c r="K377" i="5" s="1"/>
  <c r="F378" i="5"/>
  <c r="K378" i="5" s="1"/>
  <c r="F379" i="5"/>
  <c r="K379" i="5" s="1"/>
  <c r="F380" i="5"/>
  <c r="K380" i="5" s="1"/>
  <c r="F381" i="5"/>
  <c r="K381" i="5" s="1"/>
  <c r="F382" i="5"/>
  <c r="F383" i="5"/>
  <c r="F384" i="5"/>
  <c r="F385" i="5"/>
  <c r="K385" i="5" s="1"/>
  <c r="F386" i="5"/>
  <c r="F387" i="5"/>
  <c r="F388" i="5"/>
  <c r="K388" i="5" s="1"/>
  <c r="F389" i="5"/>
  <c r="F390" i="5"/>
  <c r="F391" i="5"/>
  <c r="F392" i="5"/>
  <c r="F393" i="5"/>
  <c r="K393" i="5" s="1"/>
  <c r="F394" i="5"/>
  <c r="F395" i="5"/>
  <c r="F396" i="5"/>
  <c r="F397" i="5"/>
  <c r="F398" i="5"/>
  <c r="K398" i="5" s="1"/>
  <c r="F399" i="5"/>
  <c r="K399" i="5" s="1"/>
  <c r="F400" i="5"/>
  <c r="K400" i="5" s="1"/>
  <c r="F366" i="5"/>
  <c r="F353" i="5"/>
  <c r="K353" i="5" s="1"/>
  <c r="F354" i="5"/>
  <c r="K354" i="5" s="1"/>
  <c r="F355" i="5"/>
  <c r="K355" i="5" s="1"/>
  <c r="F356" i="5"/>
  <c r="K356" i="5" s="1"/>
  <c r="F357" i="5"/>
  <c r="K357" i="5" s="1"/>
  <c r="F358" i="5"/>
  <c r="K358" i="5" s="1"/>
  <c r="F359" i="5"/>
  <c r="K359" i="5" s="1"/>
  <c r="F360" i="5"/>
  <c r="K360" i="5" s="1"/>
  <c r="F361" i="5"/>
  <c r="K361" i="5" s="1"/>
  <c r="F362" i="5"/>
  <c r="K362" i="5" s="1"/>
  <c r="F352" i="5"/>
  <c r="K352" i="5" s="1"/>
  <c r="F345" i="5"/>
  <c r="K345" i="5" s="1"/>
  <c r="F346" i="5"/>
  <c r="K346" i="5" s="1"/>
  <c r="F347" i="5"/>
  <c r="K347" i="5" s="1"/>
  <c r="F348" i="5"/>
  <c r="K348" i="5" s="1"/>
  <c r="F349" i="5"/>
  <c r="K349" i="5" s="1"/>
  <c r="F344" i="5"/>
  <c r="K344" i="5" s="1"/>
  <c r="F319" i="5"/>
  <c r="K319" i="5" s="1"/>
  <c r="F320" i="5"/>
  <c r="K320" i="5" s="1"/>
  <c r="F321" i="5"/>
  <c r="K321" i="5" s="1"/>
  <c r="F322" i="5"/>
  <c r="K322" i="5" s="1"/>
  <c r="F323" i="5"/>
  <c r="K323" i="5" s="1"/>
  <c r="F324" i="5"/>
  <c r="K324" i="5" s="1"/>
  <c r="F325" i="5"/>
  <c r="K325" i="5" s="1"/>
  <c r="F326" i="5"/>
  <c r="K326" i="5" s="1"/>
  <c r="F327" i="5"/>
  <c r="K327" i="5" s="1"/>
  <c r="F328" i="5"/>
  <c r="K328" i="5" s="1"/>
  <c r="F329" i="5"/>
  <c r="K329" i="5" s="1"/>
  <c r="F330" i="5"/>
  <c r="K330" i="5" s="1"/>
  <c r="F331" i="5"/>
  <c r="K331" i="5" s="1"/>
  <c r="F332" i="5"/>
  <c r="K332" i="5" s="1"/>
  <c r="F333" i="5"/>
  <c r="K333" i="5" s="1"/>
  <c r="F334" i="5"/>
  <c r="F335" i="5"/>
  <c r="F336" i="5"/>
  <c r="F337" i="5"/>
  <c r="F338" i="5"/>
  <c r="K338" i="5" s="1"/>
  <c r="F318" i="5"/>
  <c r="F313" i="5"/>
  <c r="F312" i="5"/>
  <c r="K312" i="5" s="1"/>
  <c r="F309" i="5"/>
  <c r="F283" i="5"/>
  <c r="K283" i="5" s="1"/>
  <c r="F284" i="5"/>
  <c r="K284" i="5" s="1"/>
  <c r="F285" i="5"/>
  <c r="K285" i="5" s="1"/>
  <c r="F286" i="5"/>
  <c r="K286" i="5" s="1"/>
  <c r="F287" i="5"/>
  <c r="K287" i="5" s="1"/>
  <c r="F288" i="5"/>
  <c r="K288" i="5" s="1"/>
  <c r="F289" i="5"/>
  <c r="K289" i="5" s="1"/>
  <c r="F290" i="5"/>
  <c r="K290" i="5" s="1"/>
  <c r="F291" i="5"/>
  <c r="K291" i="5" s="1"/>
  <c r="F292" i="5"/>
  <c r="K292" i="5" s="1"/>
  <c r="F293" i="5"/>
  <c r="K293" i="5" s="1"/>
  <c r="F294" i="5"/>
  <c r="K294" i="5" s="1"/>
  <c r="F295" i="5"/>
  <c r="K295" i="5" s="1"/>
  <c r="F296" i="5"/>
  <c r="K296" i="5" s="1"/>
  <c r="F297" i="5"/>
  <c r="F298" i="5"/>
  <c r="F299" i="5"/>
  <c r="F300" i="5"/>
  <c r="F301" i="5"/>
  <c r="F302" i="5"/>
  <c r="F303" i="5"/>
  <c r="F304" i="5"/>
  <c r="F305" i="5"/>
  <c r="F306" i="5"/>
  <c r="F307" i="5"/>
  <c r="F308" i="5"/>
  <c r="K308" i="5" s="1"/>
  <c r="F282" i="5"/>
  <c r="F268" i="5"/>
  <c r="K268" i="5" s="1"/>
  <c r="F269" i="5"/>
  <c r="K269" i="5" s="1"/>
  <c r="F270" i="5"/>
  <c r="K270" i="5" s="1"/>
  <c r="F271" i="5"/>
  <c r="K271" i="5" s="1"/>
  <c r="F272" i="5"/>
  <c r="K272" i="5" s="1"/>
  <c r="F273" i="5"/>
  <c r="K273" i="5" s="1"/>
  <c r="F274" i="5"/>
  <c r="K274" i="5" s="1"/>
  <c r="F275" i="5"/>
  <c r="K275" i="5" s="1"/>
  <c r="F276" i="5"/>
  <c r="K276" i="5" s="1"/>
  <c r="F277" i="5"/>
  <c r="K277" i="5" s="1"/>
  <c r="F278" i="5"/>
  <c r="K278" i="5" s="1"/>
  <c r="F267" i="5"/>
  <c r="K267" i="5" s="1"/>
  <c r="F264" i="5"/>
  <c r="F263" i="5"/>
  <c r="K263" i="5" s="1"/>
  <c r="F262" i="5"/>
  <c r="F261" i="5"/>
  <c r="F260" i="5"/>
  <c r="F259" i="5"/>
  <c r="F258" i="5"/>
  <c r="K258" i="5" s="1"/>
  <c r="F257" i="5"/>
  <c r="K257" i="5" s="1"/>
  <c r="F256" i="5"/>
  <c r="K256" i="5" s="1"/>
  <c r="F255" i="5"/>
  <c r="K255" i="5" s="1"/>
  <c r="F254" i="5"/>
  <c r="K254" i="5" s="1"/>
  <c r="F253" i="5"/>
  <c r="K253" i="5" s="1"/>
  <c r="F252" i="5"/>
  <c r="K252" i="5" s="1"/>
  <c r="F251" i="5"/>
  <c r="K251" i="5" s="1"/>
  <c r="F250" i="5"/>
  <c r="K250" i="5" s="1"/>
  <c r="F249" i="5"/>
  <c r="K249" i="5" s="1"/>
  <c r="F248" i="5"/>
  <c r="K248" i="5" s="1"/>
  <c r="F247" i="5"/>
  <c r="K247" i="5" s="1"/>
  <c r="F246" i="5"/>
  <c r="K246" i="5" s="1"/>
  <c r="F211" i="5"/>
  <c r="K211" i="5" s="1"/>
  <c r="F212" i="5"/>
  <c r="K212" i="5" s="1"/>
  <c r="F213" i="5"/>
  <c r="K213" i="5" s="1"/>
  <c r="F214" i="5"/>
  <c r="K214" i="5" s="1"/>
  <c r="F215" i="5"/>
  <c r="K215" i="5" s="1"/>
  <c r="F216" i="5"/>
  <c r="K216" i="5" s="1"/>
  <c r="F217" i="5"/>
  <c r="K217" i="5" s="1"/>
  <c r="F218" i="5"/>
  <c r="K218" i="5" s="1"/>
  <c r="F219" i="5"/>
  <c r="K219" i="5" s="1"/>
  <c r="F220" i="5"/>
  <c r="K220" i="5" s="1"/>
  <c r="F221" i="5"/>
  <c r="K221" i="5" s="1"/>
  <c r="F222" i="5"/>
  <c r="K222" i="5" s="1"/>
  <c r="F223" i="5"/>
  <c r="K223" i="5" s="1"/>
  <c r="F224" i="5"/>
  <c r="K224" i="5" s="1"/>
  <c r="F225" i="5"/>
  <c r="K225" i="5" s="1"/>
  <c r="F226" i="5"/>
  <c r="K226" i="5" s="1"/>
  <c r="F227" i="5"/>
  <c r="K227" i="5" s="1"/>
  <c r="F228" i="5"/>
  <c r="K228" i="5" s="1"/>
  <c r="F229" i="5"/>
  <c r="K229" i="5" s="1"/>
  <c r="F230" i="5"/>
  <c r="K230" i="5" s="1"/>
  <c r="F231" i="5"/>
  <c r="K231" i="5" s="1"/>
  <c r="F232" i="5"/>
  <c r="K232" i="5" s="1"/>
  <c r="F233" i="5"/>
  <c r="K233" i="5" s="1"/>
  <c r="F234" i="5"/>
  <c r="K234" i="5" s="1"/>
  <c r="F235" i="5"/>
  <c r="K235" i="5" s="1"/>
  <c r="F236" i="5"/>
  <c r="K236" i="5" s="1"/>
  <c r="F237" i="5"/>
  <c r="K237" i="5" s="1"/>
  <c r="F238" i="5"/>
  <c r="K238" i="5" s="1"/>
  <c r="F239" i="5"/>
  <c r="K239" i="5" s="1"/>
  <c r="F240" i="5"/>
  <c r="F210" i="5"/>
  <c r="K210" i="5" s="1"/>
  <c r="F201" i="5"/>
  <c r="K201" i="5" s="1"/>
  <c r="F202" i="5"/>
  <c r="K202" i="5" s="1"/>
  <c r="F203" i="5"/>
  <c r="K203" i="5" s="1"/>
  <c r="F204" i="5"/>
  <c r="K204" i="5" s="1"/>
  <c r="F205" i="5"/>
  <c r="K205" i="5" s="1"/>
  <c r="F206" i="5"/>
  <c r="K206" i="5" s="1"/>
  <c r="F207" i="5"/>
  <c r="K207" i="5" s="1"/>
  <c r="F200" i="5"/>
  <c r="K200" i="5" s="1"/>
  <c r="F196" i="5"/>
  <c r="K196" i="5" s="1"/>
  <c r="F195" i="5"/>
  <c r="K195" i="5" s="1"/>
  <c r="F173" i="5"/>
  <c r="K173" i="5" s="1"/>
  <c r="F174" i="5"/>
  <c r="K174" i="5" s="1"/>
  <c r="F175" i="5"/>
  <c r="K175" i="5" s="1"/>
  <c r="F176" i="5"/>
  <c r="K176" i="5" s="1"/>
  <c r="F177" i="5"/>
  <c r="K177" i="5" s="1"/>
  <c r="F178" i="5"/>
  <c r="F179" i="5"/>
  <c r="F180" i="5"/>
  <c r="F181" i="5"/>
  <c r="F182" i="5"/>
  <c r="J182" i="5" s="1"/>
  <c r="F183" i="5"/>
  <c r="K183" i="5" s="1"/>
  <c r="F184" i="5"/>
  <c r="K184" i="5" s="1"/>
  <c r="F185" i="5"/>
  <c r="K185" i="5" s="1"/>
  <c r="F186" i="5"/>
  <c r="F187" i="5"/>
  <c r="F188" i="5"/>
  <c r="F189" i="5"/>
  <c r="K189" i="5" s="1"/>
  <c r="F190" i="5"/>
  <c r="F172" i="5"/>
  <c r="F168" i="5"/>
  <c r="F155" i="5"/>
  <c r="K155" i="5" s="1"/>
  <c r="F156" i="5"/>
  <c r="K156" i="5" s="1"/>
  <c r="F157" i="5"/>
  <c r="K157" i="5" s="1"/>
  <c r="F158" i="5"/>
  <c r="F159" i="5"/>
  <c r="F160" i="5"/>
  <c r="F161" i="5"/>
  <c r="F162" i="5"/>
  <c r="K162" i="5" s="1"/>
  <c r="F163" i="5"/>
  <c r="K163" i="5" s="1"/>
  <c r="F164" i="5"/>
  <c r="F165" i="5"/>
  <c r="F154" i="5"/>
  <c r="K154" i="5" s="1"/>
  <c r="F133" i="5"/>
  <c r="K133" i="5" s="1"/>
  <c r="F134" i="5"/>
  <c r="K134" i="5" s="1"/>
  <c r="F135" i="5"/>
  <c r="K135" i="5" s="1"/>
  <c r="F136" i="5"/>
  <c r="K136" i="5" s="1"/>
  <c r="F137" i="5"/>
  <c r="F138" i="5"/>
  <c r="F139" i="5"/>
  <c r="F140" i="5"/>
  <c r="F141" i="5"/>
  <c r="F142" i="5"/>
  <c r="F143" i="5"/>
  <c r="F144" i="5"/>
  <c r="F145" i="5"/>
  <c r="F146" i="5"/>
  <c r="K146" i="5" s="1"/>
  <c r="F147" i="5"/>
  <c r="F148" i="5"/>
  <c r="F149" i="5"/>
  <c r="F132" i="5"/>
  <c r="F9" i="5"/>
  <c r="K9" i="5" s="1"/>
  <c r="F10" i="5"/>
  <c r="K10" i="5" s="1"/>
  <c r="F11" i="5"/>
  <c r="K11" i="5" s="1"/>
  <c r="F12" i="5"/>
  <c r="K12" i="5" s="1"/>
  <c r="F13" i="5"/>
  <c r="K13" i="5" s="1"/>
  <c r="F14" i="5"/>
  <c r="K14" i="5" s="1"/>
  <c r="F15" i="5"/>
  <c r="K15" i="5" s="1"/>
  <c r="F16" i="5"/>
  <c r="K16" i="5" s="1"/>
  <c r="F17" i="5"/>
  <c r="K17" i="5" s="1"/>
  <c r="F18" i="5"/>
  <c r="K18" i="5" s="1"/>
  <c r="F19" i="5"/>
  <c r="K19" i="5" s="1"/>
  <c r="F20" i="5"/>
  <c r="K20" i="5" s="1"/>
  <c r="F21" i="5"/>
  <c r="K21" i="5" s="1"/>
  <c r="F22" i="5"/>
  <c r="K22" i="5" s="1"/>
  <c r="F23" i="5"/>
  <c r="K23" i="5" s="1"/>
  <c r="F24" i="5"/>
  <c r="K24" i="5" s="1"/>
  <c r="F25" i="5"/>
  <c r="J25" i="5" s="1"/>
  <c r="F26" i="5"/>
  <c r="F27" i="5"/>
  <c r="F28" i="5"/>
  <c r="F29" i="5"/>
  <c r="F30" i="5"/>
  <c r="F31" i="5"/>
  <c r="K31" i="5" s="1"/>
  <c r="F32" i="5"/>
  <c r="K32" i="5" s="1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K67" i="5" s="1"/>
  <c r="F68" i="5"/>
  <c r="F69" i="5"/>
  <c r="F70" i="5"/>
  <c r="F71" i="5"/>
  <c r="F72" i="5"/>
  <c r="F73" i="5"/>
  <c r="F74" i="5"/>
  <c r="K74" i="5" s="1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8" i="5"/>
  <c r="J309" i="5" l="1"/>
  <c r="K309" i="5" s="1"/>
  <c r="J149" i="5"/>
  <c r="K149" i="5" s="1"/>
  <c r="J190" i="5"/>
  <c r="K190" i="5" s="1"/>
  <c r="J395" i="5"/>
  <c r="K395" i="5" s="1"/>
  <c r="J394" i="5"/>
  <c r="K394" i="5" s="1"/>
  <c r="F403" i="5"/>
  <c r="K366" i="5"/>
  <c r="K172" i="5"/>
  <c r="J188" i="5"/>
  <c r="K188" i="5" s="1"/>
  <c r="J187" i="5"/>
  <c r="K187" i="5" s="1"/>
  <c r="J186" i="5"/>
  <c r="K186" i="5" s="1"/>
  <c r="K132" i="5"/>
  <c r="F151" i="5"/>
  <c r="K198" i="5"/>
  <c r="K8" i="5"/>
  <c r="K318" i="5"/>
  <c r="F342" i="5"/>
  <c r="J115" i="5"/>
  <c r="K115" i="5" s="1"/>
  <c r="J86" i="5"/>
  <c r="K86" i="5" s="1"/>
  <c r="J62" i="5"/>
  <c r="K62" i="5" s="1"/>
  <c r="J38" i="5"/>
  <c r="K38" i="5" s="1"/>
  <c r="J148" i="5"/>
  <c r="K148" i="5" s="1"/>
  <c r="J261" i="5"/>
  <c r="K261" i="5" s="1"/>
  <c r="J337" i="5"/>
  <c r="K337" i="5" s="1"/>
  <c r="J113" i="5"/>
  <c r="K113" i="5" s="1"/>
  <c r="J105" i="5"/>
  <c r="K105" i="5" s="1"/>
  <c r="J97" i="5"/>
  <c r="K97" i="5" s="1"/>
  <c r="J84" i="5"/>
  <c r="K84" i="5" s="1"/>
  <c r="J76" i="5"/>
  <c r="K76" i="5" s="1"/>
  <c r="J68" i="5"/>
  <c r="K68" i="5" s="1"/>
  <c r="J60" i="5"/>
  <c r="K60" i="5" s="1"/>
  <c r="J52" i="5"/>
  <c r="K52" i="5" s="1"/>
  <c r="J44" i="5"/>
  <c r="K44" i="5" s="1"/>
  <c r="J36" i="5"/>
  <c r="K36" i="5" s="1"/>
  <c r="J28" i="5"/>
  <c r="K28" i="5" s="1"/>
  <c r="J138" i="5"/>
  <c r="K138" i="5" s="1"/>
  <c r="J164" i="5"/>
  <c r="K164" i="5" s="1"/>
  <c r="J178" i="5"/>
  <c r="K178" i="5" s="1"/>
  <c r="J307" i="5"/>
  <c r="K307" i="5" s="1"/>
  <c r="J299" i="5"/>
  <c r="K299" i="5" s="1"/>
  <c r="J335" i="5"/>
  <c r="K335" i="5" s="1"/>
  <c r="J387" i="5"/>
  <c r="K387" i="5" s="1"/>
  <c r="J424" i="5"/>
  <c r="K424" i="5" s="1"/>
  <c r="J107" i="5"/>
  <c r="K107" i="5" s="1"/>
  <c r="J78" i="5"/>
  <c r="K78" i="5" s="1"/>
  <c r="J54" i="5"/>
  <c r="K54" i="5" s="1"/>
  <c r="J30" i="5"/>
  <c r="K30" i="5" s="1"/>
  <c r="J158" i="5"/>
  <c r="K158" i="5" s="1"/>
  <c r="J180" i="5"/>
  <c r="K180" i="5" s="1"/>
  <c r="J301" i="5"/>
  <c r="K301" i="5" s="1"/>
  <c r="J389" i="5"/>
  <c r="K389" i="5" s="1"/>
  <c r="J112" i="5"/>
  <c r="K112" i="5" s="1"/>
  <c r="J104" i="5"/>
  <c r="K104" i="5" s="1"/>
  <c r="J96" i="5"/>
  <c r="K96" i="5" s="1"/>
  <c r="J83" i="5"/>
  <c r="K83" i="5" s="1"/>
  <c r="J75" i="5"/>
  <c r="K75" i="5" s="1"/>
  <c r="J59" i="5"/>
  <c r="K59" i="5" s="1"/>
  <c r="J51" i="5"/>
  <c r="K51" i="5" s="1"/>
  <c r="J43" i="5"/>
  <c r="K43" i="5" s="1"/>
  <c r="J35" i="5"/>
  <c r="K35" i="5" s="1"/>
  <c r="J27" i="5"/>
  <c r="K27" i="5" s="1"/>
  <c r="J145" i="5"/>
  <c r="K145" i="5" s="1"/>
  <c r="J137" i="5"/>
  <c r="K137" i="5" s="1"/>
  <c r="J240" i="5"/>
  <c r="K240" i="5" s="1"/>
  <c r="K243" i="5" s="1"/>
  <c r="J264" i="5"/>
  <c r="K264" i="5" s="1"/>
  <c r="J306" i="5"/>
  <c r="K306" i="5" s="1"/>
  <c r="J298" i="5"/>
  <c r="K298" i="5" s="1"/>
  <c r="J334" i="5"/>
  <c r="K334" i="5" s="1"/>
  <c r="J386" i="5"/>
  <c r="K386" i="5" s="1"/>
  <c r="J119" i="5"/>
  <c r="K119" i="5" s="1"/>
  <c r="J95" i="5"/>
  <c r="K95" i="5" s="1"/>
  <c r="J66" i="5"/>
  <c r="K66" i="5" s="1"/>
  <c r="J50" i="5"/>
  <c r="K50" i="5" s="1"/>
  <c r="J26" i="5"/>
  <c r="K26" i="5" s="1"/>
  <c r="J118" i="5"/>
  <c r="K118" i="5" s="1"/>
  <c r="J110" i="5"/>
  <c r="K110" i="5" s="1"/>
  <c r="J102" i="5"/>
  <c r="K102" i="5" s="1"/>
  <c r="J89" i="5"/>
  <c r="K89" i="5" s="1"/>
  <c r="J81" i="5"/>
  <c r="K81" i="5" s="1"/>
  <c r="J73" i="5"/>
  <c r="K73" i="5" s="1"/>
  <c r="J65" i="5"/>
  <c r="K65" i="5" s="1"/>
  <c r="J57" i="5"/>
  <c r="K57" i="5" s="1"/>
  <c r="J49" i="5"/>
  <c r="K49" i="5" s="1"/>
  <c r="J41" i="5"/>
  <c r="K41" i="5" s="1"/>
  <c r="J33" i="5"/>
  <c r="K33" i="5" s="1"/>
  <c r="J143" i="5"/>
  <c r="K143" i="5" s="1"/>
  <c r="J161" i="5"/>
  <c r="K161" i="5" s="1"/>
  <c r="J304" i="5"/>
  <c r="K304" i="5" s="1"/>
  <c r="J313" i="5"/>
  <c r="K313" i="5" s="1"/>
  <c r="K315" i="5" s="1"/>
  <c r="J392" i="5"/>
  <c r="K392" i="5" s="1"/>
  <c r="J384" i="5"/>
  <c r="K384" i="5" s="1"/>
  <c r="J421" i="5"/>
  <c r="K421" i="5" s="1"/>
  <c r="J103" i="5"/>
  <c r="K103" i="5" s="1"/>
  <c r="J82" i="5"/>
  <c r="K82" i="5" s="1"/>
  <c r="J58" i="5"/>
  <c r="K58" i="5" s="1"/>
  <c r="J34" i="5"/>
  <c r="K34" i="5" s="1"/>
  <c r="J117" i="5"/>
  <c r="K117" i="5" s="1"/>
  <c r="J109" i="5"/>
  <c r="K109" i="5" s="1"/>
  <c r="J101" i="5"/>
  <c r="K101" i="5" s="1"/>
  <c r="J88" i="5"/>
  <c r="K88" i="5" s="1"/>
  <c r="J80" i="5"/>
  <c r="K80" i="5" s="1"/>
  <c r="J72" i="5"/>
  <c r="K72" i="5" s="1"/>
  <c r="J64" i="5"/>
  <c r="K64" i="5" s="1"/>
  <c r="J56" i="5"/>
  <c r="K56" i="5" s="1"/>
  <c r="J48" i="5"/>
  <c r="K48" i="5" s="1"/>
  <c r="J40" i="5"/>
  <c r="K40" i="5" s="1"/>
  <c r="J142" i="5"/>
  <c r="K142" i="5" s="1"/>
  <c r="J160" i="5"/>
  <c r="K160" i="5" s="1"/>
  <c r="K182" i="5"/>
  <c r="J259" i="5"/>
  <c r="K259" i="5" s="1"/>
  <c r="J303" i="5"/>
  <c r="K303" i="5" s="1"/>
  <c r="J391" i="5"/>
  <c r="K391" i="5" s="1"/>
  <c r="J383" i="5"/>
  <c r="K383" i="5" s="1"/>
  <c r="J420" i="5"/>
  <c r="K420" i="5" s="1"/>
  <c r="J111" i="5"/>
  <c r="K111" i="5" s="1"/>
  <c r="J42" i="5"/>
  <c r="K42" i="5" s="1"/>
  <c r="J144" i="5"/>
  <c r="K144" i="5" s="1"/>
  <c r="J168" i="5"/>
  <c r="K168" i="5" s="1"/>
  <c r="J305" i="5"/>
  <c r="K305" i="5" s="1"/>
  <c r="J297" i="5"/>
  <c r="K297" i="5" s="1"/>
  <c r="J422" i="5"/>
  <c r="K422" i="5" s="1"/>
  <c r="J116" i="5"/>
  <c r="K116" i="5" s="1"/>
  <c r="J108" i="5"/>
  <c r="K108" i="5" s="1"/>
  <c r="J100" i="5"/>
  <c r="K100" i="5" s="1"/>
  <c r="J87" i="5"/>
  <c r="K87" i="5" s="1"/>
  <c r="J79" i="5"/>
  <c r="K79" i="5" s="1"/>
  <c r="J71" i="5"/>
  <c r="K71" i="5" s="1"/>
  <c r="J63" i="5"/>
  <c r="K63" i="5" s="1"/>
  <c r="J55" i="5"/>
  <c r="K55" i="5" s="1"/>
  <c r="J47" i="5"/>
  <c r="K47" i="5" s="1"/>
  <c r="J39" i="5"/>
  <c r="K39" i="5" s="1"/>
  <c r="J141" i="5"/>
  <c r="K141" i="5" s="1"/>
  <c r="J159" i="5"/>
  <c r="K159" i="5" s="1"/>
  <c r="J181" i="5"/>
  <c r="K181" i="5" s="1"/>
  <c r="J260" i="5"/>
  <c r="K260" i="5" s="1"/>
  <c r="J302" i="5"/>
  <c r="K302" i="5" s="1"/>
  <c r="J390" i="5"/>
  <c r="K390" i="5" s="1"/>
  <c r="J382" i="5"/>
  <c r="J419" i="5"/>
  <c r="K419" i="5" s="1"/>
  <c r="J99" i="5"/>
  <c r="K99" i="5" s="1"/>
  <c r="J70" i="5"/>
  <c r="K70" i="5" s="1"/>
  <c r="J46" i="5"/>
  <c r="K46" i="5" s="1"/>
  <c r="J140" i="5"/>
  <c r="K140" i="5" s="1"/>
  <c r="J397" i="5"/>
  <c r="K397" i="5" s="1"/>
  <c r="J114" i="5"/>
  <c r="K114" i="5" s="1"/>
  <c r="J106" i="5"/>
  <c r="K106" i="5" s="1"/>
  <c r="J98" i="5"/>
  <c r="K98" i="5" s="1"/>
  <c r="J85" i="5"/>
  <c r="K85" i="5" s="1"/>
  <c r="J77" i="5"/>
  <c r="K77" i="5" s="1"/>
  <c r="J69" i="5"/>
  <c r="K69" i="5" s="1"/>
  <c r="J61" i="5"/>
  <c r="K61" i="5" s="1"/>
  <c r="J53" i="5"/>
  <c r="K53" i="5" s="1"/>
  <c r="J45" i="5"/>
  <c r="K45" i="5" s="1"/>
  <c r="J37" i="5"/>
  <c r="K37" i="5" s="1"/>
  <c r="J29" i="5"/>
  <c r="K29" i="5" s="1"/>
  <c r="J147" i="5"/>
  <c r="K147" i="5" s="1"/>
  <c r="J139" i="5"/>
  <c r="K139" i="5" s="1"/>
  <c r="J165" i="5"/>
  <c r="K165" i="5" s="1"/>
  <c r="J179" i="5"/>
  <c r="K179" i="5" s="1"/>
  <c r="J262" i="5"/>
  <c r="K262" i="5" s="1"/>
  <c r="J300" i="5"/>
  <c r="K300" i="5" s="1"/>
  <c r="J336" i="5"/>
  <c r="K336" i="5" s="1"/>
  <c r="J396" i="5"/>
  <c r="K396" i="5" s="1"/>
  <c r="J425" i="5"/>
  <c r="K425" i="5" s="1"/>
  <c r="J417" i="5"/>
  <c r="K417" i="5" s="1"/>
  <c r="K193" i="5" l="1"/>
  <c r="K403" i="5"/>
  <c r="J403" i="5"/>
  <c r="K382" i="5"/>
  <c r="K433" i="5"/>
  <c r="K151" i="5"/>
  <c r="K25" i="5"/>
  <c r="K342" i="5"/>
  <c r="K439" i="5"/>
  <c r="J439" i="5"/>
  <c r="H439" i="5"/>
  <c r="G439" i="5"/>
  <c r="G436" i="5"/>
  <c r="H436" i="5"/>
  <c r="J436" i="5"/>
  <c r="K436" i="5"/>
  <c r="F436" i="5"/>
  <c r="J433" i="5"/>
  <c r="F433" i="5"/>
  <c r="K406" i="5"/>
  <c r="J406" i="5"/>
  <c r="F406" i="5"/>
  <c r="K363" i="5"/>
  <c r="J363" i="5"/>
  <c r="F363" i="5"/>
  <c r="K350" i="5"/>
  <c r="J350" i="5"/>
  <c r="F350" i="5"/>
  <c r="J342" i="5"/>
  <c r="G315" i="5"/>
  <c r="H315" i="5"/>
  <c r="J315" i="5"/>
  <c r="F315" i="5"/>
  <c r="G310" i="5"/>
  <c r="H310" i="5"/>
  <c r="J310" i="5"/>
  <c r="F310" i="5"/>
  <c r="G279" i="5"/>
  <c r="H279" i="5"/>
  <c r="J279" i="5"/>
  <c r="K279" i="5"/>
  <c r="F279" i="5"/>
  <c r="G265" i="5"/>
  <c r="H265" i="5"/>
  <c r="J265" i="5"/>
  <c r="F265" i="5"/>
  <c r="G243" i="5"/>
  <c r="H243" i="5"/>
  <c r="J243" i="5"/>
  <c r="F243" i="5"/>
  <c r="K208" i="5"/>
  <c r="J208" i="5"/>
  <c r="F208" i="5"/>
  <c r="J198" i="5"/>
  <c r="F198" i="5"/>
  <c r="K169" i="5"/>
  <c r="J169" i="5"/>
  <c r="F169" i="5"/>
  <c r="J151" i="5"/>
  <c r="G130" i="5"/>
  <c r="H130" i="5"/>
  <c r="F472" i="5"/>
  <c r="G472" i="5"/>
  <c r="H472" i="5"/>
  <c r="J472" i="5" l="1"/>
  <c r="F438" i="5"/>
  <c r="F439" i="5" s="1"/>
  <c r="G166" i="5" l="1"/>
  <c r="H166" i="5"/>
  <c r="K441" i="5"/>
  <c r="K472" i="5" s="1"/>
  <c r="K282" i="5"/>
  <c r="E90" i="5"/>
  <c r="F90" i="5" s="1"/>
  <c r="E91" i="5"/>
  <c r="E92" i="5"/>
  <c r="E93" i="5"/>
  <c r="E94" i="5"/>
  <c r="F94" i="5" s="1"/>
  <c r="J90" i="5" l="1"/>
  <c r="J94" i="5"/>
  <c r="K94" i="5" s="1"/>
  <c r="F92" i="5"/>
  <c r="F91" i="5"/>
  <c r="F93" i="5"/>
  <c r="J193" i="5"/>
  <c r="K265" i="5"/>
  <c r="K310" i="5"/>
  <c r="F130" i="5" l="1"/>
  <c r="K90" i="5"/>
  <c r="J91" i="5"/>
  <c r="K91" i="5" s="1"/>
  <c r="J93" i="5"/>
  <c r="K93" i="5" s="1"/>
  <c r="J92" i="5"/>
  <c r="K92" i="5" s="1"/>
  <c r="K130" i="5" l="1"/>
  <c r="J130" i="5"/>
  <c r="F166" i="5"/>
  <c r="K166" i="5" l="1"/>
  <c r="D474" i="5" s="1"/>
  <c r="J166" i="5"/>
  <c r="F193" i="5" l="1"/>
</calcChain>
</file>

<file path=xl/comments1.xml><?xml version="1.0" encoding="utf-8"?>
<comments xmlns="http://schemas.openxmlformats.org/spreadsheetml/2006/main">
  <authors>
    <author>HOME</author>
  </authors>
  <commentList>
    <comment ref="W477" authorId="0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<sst xmlns="http://schemas.openxmlformats.org/spreadsheetml/2006/main" count="843" uniqueCount="527">
  <si>
    <t>Բազկաթոռ</t>
  </si>
  <si>
    <t>Դաշնամուր</t>
  </si>
  <si>
    <t>Ամբիոն</t>
  </si>
  <si>
    <t>Սեղան</t>
  </si>
  <si>
    <t>Աթոռ</t>
  </si>
  <si>
    <t>Գրասեղան</t>
  </si>
  <si>
    <t>Գրքապահարան</t>
  </si>
  <si>
    <t>Զգեստապահարան</t>
  </si>
  <si>
    <t>Գրապահարան</t>
  </si>
  <si>
    <t>Սեղան համակարգչի</t>
  </si>
  <si>
    <t>Լազերային տպիչ</t>
  </si>
  <si>
    <t>Աղբարկղ</t>
  </si>
  <si>
    <t>համակարգիչ</t>
  </si>
  <si>
    <t>ցուցատախտակ</t>
  </si>
  <si>
    <t>Մոնիտոր</t>
  </si>
  <si>
    <t>Ինժեկտր</t>
  </si>
  <si>
    <t>Համակարգիչ</t>
  </si>
  <si>
    <t>Սառնարան</t>
  </si>
  <si>
    <t>Աթոռներ</t>
  </si>
  <si>
    <t>Կախիչ</t>
  </si>
  <si>
    <t>Գառնեզ</t>
  </si>
  <si>
    <t>Գրադարան</t>
  </si>
  <si>
    <t>Գրականություն</t>
  </si>
  <si>
    <t>ՀՀ Սյունիքի մարզի Տեղ համայնքի հիմնական միջոցների ցանկ</t>
  </si>
  <si>
    <t>Հեռուստացույց</t>
  </si>
  <si>
    <t>Պահարան</t>
  </si>
  <si>
    <t>Նվագարկիչ</t>
  </si>
  <si>
    <t>Համակարգիչ՝սերվեր</t>
  </si>
  <si>
    <t>գրասեղան</t>
  </si>
  <si>
    <t>Գրքեր</t>
  </si>
  <si>
    <t>Կախարան</t>
  </si>
  <si>
    <t>Տումբոչկա</t>
  </si>
  <si>
    <t>շերտավարագույր</t>
  </si>
  <si>
    <t>բազմոց</t>
  </si>
  <si>
    <t>բազկաթոռ</t>
  </si>
  <si>
    <t>աթոռ</t>
  </si>
  <si>
    <t>Դարակ</t>
  </si>
  <si>
    <t>Շիրմ</t>
  </si>
  <si>
    <t>ընթերցասեղան</t>
  </si>
  <si>
    <t>էտաժերկա</t>
  </si>
  <si>
    <t>գրապահարան</t>
  </si>
  <si>
    <t>Ընթերցասեղան</t>
  </si>
  <si>
    <t>ցուցափեղկ</t>
  </si>
  <si>
    <t>Բազմոց</t>
  </si>
  <si>
    <t>սեղան</t>
  </si>
  <si>
    <t>Վարչական  նստավայր</t>
  </si>
  <si>
    <t>Դրամարկղ երկաթյա</t>
  </si>
  <si>
    <t>Սեղանի  կողադիր</t>
  </si>
  <si>
    <t xml:space="preserve">Բազկաթոռ </t>
  </si>
  <si>
    <t>Աթոռ գրասենյակային</t>
  </si>
  <si>
    <t>անխափան սնուցման սարք /UPS/</t>
  </si>
  <si>
    <t>պատճենահանման սարք</t>
  </si>
  <si>
    <t>Նիստերի սեղան</t>
  </si>
  <si>
    <t>Համակարգիչ Core i3</t>
  </si>
  <si>
    <t>Դյուրակիր համակարգիչ Lenovo</t>
  </si>
  <si>
    <t>Բազմաֆունկ.սարքCanon3010</t>
  </si>
  <si>
    <t>Էլեկտրոջեռուցիչ LUXEL</t>
  </si>
  <si>
    <t>Մշակույթի   տուն</t>
  </si>
  <si>
    <t>Թենիսի ցանց</t>
  </si>
  <si>
    <t>Դահլիճի  փափուկ բազկաթոռ</t>
  </si>
  <si>
    <t>Բոքսի տանձիկ</t>
  </si>
  <si>
    <t>Շախմատի կաբ.աթոռներ</t>
  </si>
  <si>
    <t>Շախմատի կաբ.սեղաններ</t>
  </si>
  <si>
    <t>Գրասեղան  երկկողմանի</t>
  </si>
  <si>
    <t>Կատալոգ  Պահարան</t>
  </si>
  <si>
    <t>Գրադարակ  երկաթյա</t>
  </si>
  <si>
    <t>Մեքենա-սարքավորումներ</t>
  </si>
  <si>
    <t>հեռուստացույց ORVIKA</t>
  </si>
  <si>
    <t>գրասեղանի կոմպլեկտ</t>
  </si>
  <si>
    <t>Մետաղական դուռ</t>
  </si>
  <si>
    <t>Համակարգիչ՝ պրոցեսոր</t>
  </si>
  <si>
    <t>աթոռ թատերական</t>
  </si>
  <si>
    <t>գրասեղան միակողմանի</t>
  </si>
  <si>
    <t>գրադարակ երկաթյա</t>
  </si>
  <si>
    <t>Ռադիոլա,ռիգոնդա</t>
  </si>
  <si>
    <t>Տրակտոր     ДТ-75 НГ</t>
  </si>
  <si>
    <t>Հացահ.կոմբայն   СК -5</t>
  </si>
  <si>
    <t>Հացահ.կոմբայն    СК -5</t>
  </si>
  <si>
    <t>Շարքացան      С 3-4-3,6</t>
  </si>
  <si>
    <t>Շարքացան       С 3-4-3,6</t>
  </si>
  <si>
    <t>հացահատիկի սերմզտիչ</t>
  </si>
  <si>
    <t>Հատիկաջարդիչ   КДУ-2</t>
  </si>
  <si>
    <t>Սրսկիչ              ОПВ  -1200</t>
  </si>
  <si>
    <t>Խոտ հնձիչ  КС - 2,1</t>
  </si>
  <si>
    <t>Խոտ մամլիչ  ПСБ  -1-6</t>
  </si>
  <si>
    <t>Գութան           ПП -4-35</t>
  </si>
  <si>
    <t>Տրակտորային Կցասայլակ</t>
  </si>
  <si>
    <t>Սեղան  գրասենյակային</t>
  </si>
  <si>
    <t xml:space="preserve">Սեղան  </t>
  </si>
  <si>
    <t>Նստարան  10 տեղանոց</t>
  </si>
  <si>
    <t>Կշեռք  ավտոմեքենայի</t>
  </si>
  <si>
    <t>Գրադարակ երկաթյա</t>
  </si>
  <si>
    <t>Աթոռ կիսափափուկ</t>
  </si>
  <si>
    <t>Կատալոգի արկղ</t>
  </si>
  <si>
    <t>Հանրագիտարան 5-13-րդ հատորներ</t>
  </si>
  <si>
    <t>Մանկ. Հանրագիտ. 1-4 հատոր</t>
  </si>
  <si>
    <t>Բառարան հայ-ռուսերեն</t>
  </si>
  <si>
    <t>Բառարան  հայերեն</t>
  </si>
  <si>
    <t>Գրասեղան միակողմանի</t>
  </si>
  <si>
    <t>Գրասեղան երկկողմանի</t>
  </si>
  <si>
    <t>Երկաթյա  պահարան</t>
  </si>
  <si>
    <t>գրասենյակային սեղան</t>
  </si>
  <si>
    <t>էլ. Ռադիատոր NIKAL</t>
  </si>
  <si>
    <t>Էլ. Ռադիատոր GEEXELL  3640</t>
  </si>
  <si>
    <t>Համակարգչային սեղան</t>
  </si>
  <si>
    <t>համակարգչային աթոռ</t>
  </si>
  <si>
    <t>հաշվապահական սեղան</t>
  </si>
  <si>
    <t>Ավտոմեքենա KIA 199LL70</t>
  </si>
  <si>
    <t xml:space="preserve">նստատեղ </t>
  </si>
  <si>
    <t>Կախիչ մեբելի</t>
  </si>
  <si>
    <t>Սեղան մեբելի</t>
  </si>
  <si>
    <t>Չհրկիզվող պահարան</t>
  </si>
  <si>
    <t>Հեռուստացույցի տակդիր</t>
  </si>
  <si>
    <t>Պալաս դեղնավուն</t>
  </si>
  <si>
    <t>Նստարան 3 տեղանոց</t>
  </si>
  <si>
    <t>Պալաս  Կարմիր</t>
  </si>
  <si>
    <t>Սեղան բեմի</t>
  </si>
  <si>
    <t>Սեղան գրասենյակային</t>
  </si>
  <si>
    <t>Պատվո տախտակ</t>
  </si>
  <si>
    <t>Սեղան փոքր</t>
  </si>
  <si>
    <t>թատերական աթոռ</t>
  </si>
  <si>
    <t>կատալոգի  արկղ</t>
  </si>
  <si>
    <t>Գրադարակ փայտյա</t>
  </si>
  <si>
    <t>Կորպուսնոյ մեբել</t>
  </si>
  <si>
    <t>Գրասեղան /մշակ.տուն/</t>
  </si>
  <si>
    <t>Սեղան հեռուստացույցի</t>
  </si>
  <si>
    <t>Աթոռ թատերական</t>
  </si>
  <si>
    <t>Համակարգիչ ASUS-22</t>
  </si>
  <si>
    <t>Պրոեկտոր  EPSON EB-XOS</t>
  </si>
  <si>
    <t>Խոսափող անլար /MAX DH 744/</t>
  </si>
  <si>
    <t>Մալուխ/բարձրախոսի/</t>
  </si>
  <si>
    <t>Հենակ բարձրախոսի</t>
  </si>
  <si>
    <t>Աթոռներ սև</t>
  </si>
  <si>
    <t>UPS 850vt</t>
  </si>
  <si>
    <t>ՀԾ հաշվապահական ծրագիր</t>
  </si>
  <si>
    <t>Հորիզոնական շերտավարագույրներ</t>
  </si>
  <si>
    <t>Տեղ համայնքի անվամբ մուտքի դեկոր</t>
  </si>
  <si>
    <t>Դյուրակիր համակարգիչ ASUS</t>
  </si>
  <si>
    <t>Տպիչ սարք Canon</t>
  </si>
  <si>
    <t>Աթոռ անիվներով FRN-09</t>
  </si>
  <si>
    <t>աթոռ սպիտակ FRN-10</t>
  </si>
  <si>
    <t>Պլաստիկ բազկաթոռ սև FRN-11</t>
  </si>
  <si>
    <t>Լազերային տպիչ Canon i-SENSYS LBP252dw</t>
  </si>
  <si>
    <t>Սկաններ 1/Canon image  FORMULA DR-C130</t>
  </si>
  <si>
    <t>պատճենահանման սարքCanon image RUNNER2204N</t>
  </si>
  <si>
    <t>Ցանցային կոնցետրատոր 2/TP.Link SG1016</t>
  </si>
  <si>
    <t>Համակարգիչ(HP 290 G2 MT)</t>
  </si>
  <si>
    <t>Մոնիտոր(Philips 21,5)</t>
  </si>
  <si>
    <t>անխափան սնուցման սարք /UPS/(Merkury Elite650PRO)</t>
  </si>
  <si>
    <t>Բազմաֆունկցիոնալ պատճենահանման .սարք Canon3010(HP laserjet Pro MFP)</t>
  </si>
  <si>
    <t>Տեսախցիկային համակարգ</t>
  </si>
  <si>
    <t>Շախմատի սեղան</t>
  </si>
  <si>
    <t>Աթոռի հետադիր</t>
  </si>
  <si>
    <t>Պրոցեսորի տակդիր(700x500x130)</t>
  </si>
  <si>
    <t>Գրապահարան բաց(1040x400x360)</t>
  </si>
  <si>
    <t>Նիստերի սեղան(2500x1300x820)</t>
  </si>
  <si>
    <t>Ցուցատախտակ(A116)</t>
  </si>
  <si>
    <t xml:space="preserve">Փափուկ աթոռ </t>
  </si>
  <si>
    <t>Գրասենյակային հոլովակավոր բազկաթոռ/համ.ղեկավարի/</t>
  </si>
  <si>
    <t>Բարձր ճնշման վառելիքային պոմպի ախտորոշման ստենդ</t>
  </si>
  <si>
    <t>Բազմաֆունկցիոնալ անիվավոր էքսկավատոր JCB</t>
  </si>
  <si>
    <t>Ավտոգրեյդեր ГЦ 10-07</t>
  </si>
  <si>
    <t>Աղբատար մեքենա հետևի բարձմամբКАМАЗ КО-450-12</t>
  </si>
  <si>
    <t>Բեռնատար ինքնաթափ մեքենաMAZ 551605-280</t>
  </si>
  <si>
    <t>Միկրոավտոբուս Բ GAZ 32212-764</t>
  </si>
  <si>
    <t>Միկրոավտոբուս 13 տեղանոց GAZ 32173-753</t>
  </si>
  <si>
    <t>Ինքնագնաց խոտհնձիչ Мащера Е-403</t>
  </si>
  <si>
    <t>Վթարավերանորոգման շարժական արհեստանոց ГАЗ 33086-1178</t>
  </si>
  <si>
    <t>Ավտոկռունկ Մանիպուլյատոր ГАЗ 33098-1837</t>
  </si>
  <si>
    <t>Բեռնատար աղբատար մեքենաներГАЗ КО -440-1-ГАЗ-3307</t>
  </si>
  <si>
    <t>Խմելու ջրի պոմպ</t>
  </si>
  <si>
    <t xml:space="preserve">Պահարան </t>
  </si>
  <si>
    <t>Գրասեղան 1 տումբանի</t>
  </si>
  <si>
    <t>Աթոռ սև</t>
  </si>
  <si>
    <t>լազերային մետրTotal TMT5401 40մ</t>
  </si>
  <si>
    <t>Մետաղական աղբարկղեր</t>
  </si>
  <si>
    <t>Մաշվածություն</t>
  </si>
  <si>
    <t>Մնացորդային արժեք</t>
  </si>
  <si>
    <t>Ավտոկայանատեղի</t>
  </si>
  <si>
    <t>Վառելիքի պահեստ</t>
  </si>
  <si>
    <t>Զոդող սարք/Сварочный аппарат/</t>
  </si>
  <si>
    <t>ընդամենը</t>
  </si>
  <si>
    <t>Ց ՈՒ Ց Ա Կ</t>
  </si>
  <si>
    <t xml:space="preserve"> ՀՀ  ՍՅՈՒՆԻՔԻ  ՄԱՐԶԻ  ՏԵՂ  ՀԱՄԱՅՆՔԻ  ՀԱՇՎԵԿՇՌՈՒՄ   ՀԱՇՎԱՌՎԱԾ  ՇԵՆՔ- ՇԻՆՈՒԹՅՈՒՆՆԵՐԻ </t>
  </si>
  <si>
    <t>N</t>
  </si>
  <si>
    <t>Շենքերի  և շինությունների անվանում</t>
  </si>
  <si>
    <t>Շահագործման  տարեթիվը</t>
  </si>
  <si>
    <t>մակերեսը /ք.մ./</t>
  </si>
  <si>
    <t>Մեկ միավորի արժեքը /հազ.դրամ/</t>
  </si>
  <si>
    <t>Սկզբնական արժեքը /հազ.դրամ/</t>
  </si>
  <si>
    <t>մաշվածությունը /հազ.դրամ/</t>
  </si>
  <si>
    <t>հաշվեկշռային արժեքը /հազ.դրամ/</t>
  </si>
  <si>
    <t>Սեփականության իրավունքի գրանցմանվկայականի տրման տարին ամսաթիվը և համարը</t>
  </si>
  <si>
    <t>վիճակը</t>
  </si>
  <si>
    <t>Գյուղապետարանի շենք</t>
  </si>
  <si>
    <t>1976թ.</t>
  </si>
  <si>
    <t>ենթ.վերանորոգ.</t>
  </si>
  <si>
    <t>Տեղի թիվ 1 մանկապարտեզի շենք</t>
  </si>
  <si>
    <t>1988թ.</t>
  </si>
  <si>
    <t>Մշակույթի տան շենք</t>
  </si>
  <si>
    <t>նորմալ</t>
  </si>
  <si>
    <t>Անասունների  ջրելատեղ</t>
  </si>
  <si>
    <t>Ջրատար &lt;Քար աղբյուր&gt;</t>
  </si>
  <si>
    <t>Պոմպակայան &lt;Շոր&gt;</t>
  </si>
  <si>
    <t>Ջրատար &lt;Յոթ աղբյուր&gt;</t>
  </si>
  <si>
    <t>Գլխ.փող.լուսավորության ցանց</t>
  </si>
  <si>
    <t>լողանոց</t>
  </si>
  <si>
    <t>Ամբուլատորիա շենքՍ.Բարխուդարյանի 11</t>
  </si>
  <si>
    <t>ԸՆԴԱՄԵՆԸ</t>
  </si>
  <si>
    <t>ԽՆԱԾԱԽ</t>
  </si>
  <si>
    <t>Հին գյուղապետարանի շենք</t>
  </si>
  <si>
    <t>մի մասը փլուզվ.</t>
  </si>
  <si>
    <t>Նոր գյուղապետարանի շենք</t>
  </si>
  <si>
    <t>Մշակույթի  տուն</t>
  </si>
  <si>
    <t>1959թ.</t>
  </si>
  <si>
    <t>Ավտոգարաժ</t>
  </si>
  <si>
    <t>1967թ.</t>
  </si>
  <si>
    <t>ավերված քանդվ.</t>
  </si>
  <si>
    <t>Տրակտորային գարաժ</t>
  </si>
  <si>
    <t>1979թ.</t>
  </si>
  <si>
    <t>զոդման կետ</t>
  </si>
  <si>
    <t>1983թ.</t>
  </si>
  <si>
    <t>Սղոցարան</t>
  </si>
  <si>
    <t>1965թ.</t>
  </si>
  <si>
    <t>Արարողությունների շենք</t>
  </si>
  <si>
    <t>1989թ.</t>
  </si>
  <si>
    <t>Կենցաղի  տուն</t>
  </si>
  <si>
    <t>Մթերավաճառքի կետ</t>
  </si>
  <si>
    <t>1939թ.</t>
  </si>
  <si>
    <t>հացահատիկի պահեստ</t>
  </si>
  <si>
    <t>1940թ.</t>
  </si>
  <si>
    <t>N 1  պահեստ</t>
  </si>
  <si>
    <t>1941թ.</t>
  </si>
  <si>
    <t>N 2 պահեստ</t>
  </si>
  <si>
    <t>1952թ.</t>
  </si>
  <si>
    <t>N 3 պահեստ</t>
  </si>
  <si>
    <t>Մթերային  պահեստ</t>
  </si>
  <si>
    <t>1946թ.</t>
  </si>
  <si>
    <t>Զենքի Պահեստ</t>
  </si>
  <si>
    <t>1973թ.</t>
  </si>
  <si>
    <t>Կաթնատուն</t>
  </si>
  <si>
    <t>1987թ.</t>
  </si>
  <si>
    <t>Կաթի  Պահեստ</t>
  </si>
  <si>
    <t>1962թ.</t>
  </si>
  <si>
    <t>Կարմիր  անկյուն</t>
  </si>
  <si>
    <t>1966թ.</t>
  </si>
  <si>
    <t>Հացի   նոր փուռ</t>
  </si>
  <si>
    <t>1932թ.</t>
  </si>
  <si>
    <t>Հին  փուռ</t>
  </si>
  <si>
    <t>1950թ.</t>
  </si>
  <si>
    <t>Լողանոց դաշտում</t>
  </si>
  <si>
    <t>Կերախոհանոց</t>
  </si>
  <si>
    <t>Էլեկտրաղացի շենք</t>
  </si>
  <si>
    <t>1969թ.</t>
  </si>
  <si>
    <t>Հին սղոցարան</t>
  </si>
  <si>
    <t>1968թ.</t>
  </si>
  <si>
    <t>Վարսավիրանոցի շենք</t>
  </si>
  <si>
    <t>1930թ.</t>
  </si>
  <si>
    <t>Ավտոտնակ բուժարանում</t>
  </si>
  <si>
    <t>1994թ.</t>
  </si>
  <si>
    <t>պոմպակայնի շենք</t>
  </si>
  <si>
    <t>1972թ.</t>
  </si>
  <si>
    <t>Կալի նավես</t>
  </si>
  <si>
    <t>1986թ.</t>
  </si>
  <si>
    <t>Կովանոց</t>
  </si>
  <si>
    <t>Հորթանոց</t>
  </si>
  <si>
    <t>1953թ.</t>
  </si>
  <si>
    <t>Անասնաշենք դառի ձորում</t>
  </si>
  <si>
    <t>Անասնաշենք դպրոցի մոտ</t>
  </si>
  <si>
    <t>1964թ.</t>
  </si>
  <si>
    <t>Անասնաշենքի խաչի խութում</t>
  </si>
  <si>
    <t>Մատղաշի  գոմ</t>
  </si>
  <si>
    <t>Մատղաշի  գոմ կարմիր քերծ</t>
  </si>
  <si>
    <t>1978թ.</t>
  </si>
  <si>
    <t>Ֆերմային պահեստ</t>
  </si>
  <si>
    <t>Մեղվանոցի շենք</t>
  </si>
  <si>
    <t>1960թ.</t>
  </si>
  <si>
    <t>խմելու ջրի ներքին ցանց</t>
  </si>
  <si>
    <t>2008թ.</t>
  </si>
  <si>
    <t xml:space="preserve">ենթակ. վերանոր. </t>
  </si>
  <si>
    <t>Քարաշեն-Խնածախ գազ.</t>
  </si>
  <si>
    <t>2009թ.</t>
  </si>
  <si>
    <t>Մանկապարտեզի շենք</t>
  </si>
  <si>
    <t>1975թ.</t>
  </si>
  <si>
    <t>Արոտավայրերի ջրարբիացման ցանցը սնող Ջիլի ջրամբարի դոտացիոն ջրատար</t>
  </si>
  <si>
    <t>Ընդամենը</t>
  </si>
  <si>
    <t>ԽՈԶՆԱՎԱՐ</t>
  </si>
  <si>
    <t>1970թ.</t>
  </si>
  <si>
    <t>Կովանոց  /մատղաշի/</t>
  </si>
  <si>
    <t>1955թ.</t>
  </si>
  <si>
    <t>Գոմ  մատղաշի</t>
  </si>
  <si>
    <t>1957թ.</t>
  </si>
  <si>
    <t>Մեղվանոց  այգում</t>
  </si>
  <si>
    <t>1947թ.</t>
  </si>
  <si>
    <t>1951թ.</t>
  </si>
  <si>
    <t>Արհեստանոց  դարբնոց</t>
  </si>
  <si>
    <t>Անասնաբուժ. Տեղամաս</t>
  </si>
  <si>
    <t>Ակումբի  շենք</t>
  </si>
  <si>
    <t>1958թ.</t>
  </si>
  <si>
    <t>ենթ.է վերանորոգ.</t>
  </si>
  <si>
    <t>Բուժկետի շենք</t>
  </si>
  <si>
    <t>ԿՈՐՆԻՁՈՐ</t>
  </si>
  <si>
    <t>Ջրագիծ և կոյուղի</t>
  </si>
  <si>
    <t>1982թ.</t>
  </si>
  <si>
    <t>հրետակոծված</t>
  </si>
  <si>
    <t>Բաղնիք</t>
  </si>
  <si>
    <t>չի գործում</t>
  </si>
  <si>
    <t>Գյուղի  ոռոգման ցանց   N2</t>
  </si>
  <si>
    <t>1974թ.</t>
  </si>
  <si>
    <t>1100մ</t>
  </si>
  <si>
    <t>խմելու ջրի   ավազան/վերևի/</t>
  </si>
  <si>
    <t>Դաշտի  ոռոգման ցանց</t>
  </si>
  <si>
    <t>1971թ.</t>
  </si>
  <si>
    <t>խմելու ջրի   ջրագիծ</t>
  </si>
  <si>
    <t>Սիլոսի և սենաժի  խրամատ</t>
  </si>
  <si>
    <t>3հատ</t>
  </si>
  <si>
    <t>Մշակույթի  տան  շենք</t>
  </si>
  <si>
    <t>Մեքենատրակտորային պարկ</t>
  </si>
  <si>
    <t>ՎԱՂԱՏՈՒՐ</t>
  </si>
  <si>
    <t>Կովանոց   ներքևի</t>
  </si>
  <si>
    <t>կովանոց 40գլխի /վերևի/</t>
  </si>
  <si>
    <t>1977թ.</t>
  </si>
  <si>
    <t>Մատղաշանոց 160 գլխի</t>
  </si>
  <si>
    <t>1984թ.</t>
  </si>
  <si>
    <t>Ոչխարանոց</t>
  </si>
  <si>
    <t>ենթ. վերան.</t>
  </si>
  <si>
    <t xml:space="preserve">Ոչխարանոց  վերևի </t>
  </si>
  <si>
    <t>Հացահատիկի  պահեստ</t>
  </si>
  <si>
    <t>1937թ.</t>
  </si>
  <si>
    <t>Նավես պահեստին  կից</t>
  </si>
  <si>
    <t>Ավտոմեքենայի  գարաժ</t>
  </si>
  <si>
    <t>Նավես  պարարտանյութի</t>
  </si>
  <si>
    <t>Ջրմուղ ցանց</t>
  </si>
  <si>
    <t>1963թ.</t>
  </si>
  <si>
    <t>վթարային</t>
  </si>
  <si>
    <t>կշեռք</t>
  </si>
  <si>
    <t>1980թ.</t>
  </si>
  <si>
    <t>2017թ.</t>
  </si>
  <si>
    <t>ՔԱՐԱՇԵՆ</t>
  </si>
  <si>
    <t>1981թ.</t>
  </si>
  <si>
    <t>Լողարան</t>
  </si>
  <si>
    <t>Սիլոսի Խրամատ</t>
  </si>
  <si>
    <t>Մսուր -մանկապարտեզ</t>
  </si>
  <si>
    <t>ենթ. վերանորոգմ.</t>
  </si>
  <si>
    <t>Մշակույթի տուն</t>
  </si>
  <si>
    <t>Աղբյուր նոր գյուղում</t>
  </si>
  <si>
    <t>Կոյուղու ներքին ցանց</t>
  </si>
  <si>
    <t>1990թ.</t>
  </si>
  <si>
    <t>Սիլոսի խրամատ</t>
  </si>
  <si>
    <t>1985թ.</t>
  </si>
  <si>
    <t>Ավտոտնակ</t>
  </si>
  <si>
    <t>Ավտոկշեռք</t>
  </si>
  <si>
    <t>ԱՐԱՎՈՒՍ</t>
  </si>
  <si>
    <t>Համայնքի ղեկավարի կողադիր սեղան</t>
  </si>
  <si>
    <t>համակարգիչ /Intel core i3 8100/ 4gb ozu/240gb ssd</t>
  </si>
  <si>
    <t>համակարգչի մոնիտոր lg 22</t>
  </si>
  <si>
    <t>Genius բարձրախոսներ</t>
  </si>
  <si>
    <t>ստեղնաշար</t>
  </si>
  <si>
    <t>Genius մկնիկ</t>
  </si>
  <si>
    <t>Ձեռքի Խոտհնձիչ բենզինային շարժիչով</t>
  </si>
  <si>
    <t>Լուսավորության ցանց 7 բնակավայրերում</t>
  </si>
  <si>
    <t>Ցանցային երթուղիչ/Ռաութեր/</t>
  </si>
  <si>
    <t>Նկարի շրջանակ/1,2*1,4/հուշարձանի թանգարանի համար</t>
  </si>
  <si>
    <t>Նկարի շրջանակ/2,6*2,04/հուշարձանի թանգարանի համար</t>
  </si>
  <si>
    <t>Մարտկոցի լլիցքավորիչ</t>
  </si>
  <si>
    <t>Չան 4230լիտր</t>
  </si>
  <si>
    <t>վառելիքի տարա 207լիտր</t>
  </si>
  <si>
    <t>Գրասեղան նիստ․դահլիճ</t>
  </si>
  <si>
    <t>աթոռ նիստերի դահլիճ</t>
  </si>
  <si>
    <t>Պահարան նիստերի դահլիճ</t>
  </si>
  <si>
    <t>Գրասեղան ոստիկան</t>
  </si>
  <si>
    <t>Աթոռ ոստիկան</t>
  </si>
  <si>
    <t>2020թ․պատերազմի զոհերի նկարների պատվանդան և 20 նկարների շրջանակներ</t>
  </si>
  <si>
    <t>Շչակ  LD-800,կառ,վահանակի տեսակըP-164AM</t>
  </si>
  <si>
    <t>ՇչակC-40,կառ,վահանակի տեսակըP-164AM</t>
  </si>
  <si>
    <t>Տումբա երկու դարակով (450x450x750)</t>
  </si>
  <si>
    <t>Սեղան նիստերի (2.20x0,65x0,80)</t>
  </si>
  <si>
    <t>Գրապահարան երկդռնանի (900x1850x360)</t>
  </si>
  <si>
    <t>Համակարգչային սեղան (1.41x700x780)</t>
  </si>
  <si>
    <t>Համակարգիչ պրոցեսոր, մկնիկ դինամիկ, ստեղնաշար Genius, մոնիտոր  Asus2</t>
  </si>
  <si>
    <t>Պահարան հագուստի ներկառուցված FRN-08/</t>
  </si>
  <si>
    <t>Պահարան քաշովի դարակներով, սպիտակFRN-04 /1000x700x600/</t>
  </si>
  <si>
    <t>պահարան երկկփեղկ դռներով, սպիտակ FRN-03/470x700x2100/</t>
  </si>
  <si>
    <t>Գրասեղան սպիտակ,հենակմախքը մետաղական քառ.խողովակն.-FRN-02/1950x850x1200</t>
  </si>
  <si>
    <t>Գրասեղան սպիտակ, հենակմախքը մետաղական քառ.խողովակն.-FRN-01.1.FRN-01.2/1600x850x750/</t>
  </si>
  <si>
    <t>Համակարգիչ G4400 HDD500gb RAM4gb, mwnitw8 LED 20LG-գաղտնի մաս</t>
  </si>
  <si>
    <t>Պահարան երկփեղք ստորին խուլ, վերին ապակե դռներով, սպիտակ, FRN -05.1,FRN-05.2 /470x450x2100/</t>
  </si>
  <si>
    <t>Պահարան վեց քաշովի դարակներով, սպիտակ FRN-06/1000x450x600/</t>
  </si>
  <si>
    <t>Պահարաներեք քաշովի դարակներով, սպիտակ FRN-07/650x450x600/</t>
  </si>
  <si>
    <t>Համակարգչային սեղան (1,30x0,65x780)</t>
  </si>
  <si>
    <t>Լվացարան/Ս. Բարխուդարյան11/1 հասցեում/</t>
  </si>
  <si>
    <t>Ջրատաքացուցիչ/ Ս. Բարխուդարյան 11/1 հասցեում/</t>
  </si>
  <si>
    <t xml:space="preserve">  մշակույթի   տուն</t>
  </si>
  <si>
    <t>Տեղ համայնքի Տեղ բնակավայրի հիմնական միջոցներ</t>
  </si>
  <si>
    <t>Տեղ համայնքի Խնածախ բնակավայրի հիմնական միջոցներ</t>
  </si>
  <si>
    <t>Տեղ համայնքի Խոզնավար բնակավայրի հիմնական միջոցներ</t>
  </si>
  <si>
    <t>Տեղ համայնքի Կոռնիձոր բնակավայրի հիմնական միջոցներ</t>
  </si>
  <si>
    <t>Տեղ համայնքի Վաղատուր բնակավայրի հիմնական միջոցներ</t>
  </si>
  <si>
    <t>Տեղ համայնքի Քարաշեն բնակավայրի հիմնական միջոցներ</t>
  </si>
  <si>
    <t>Տեղ համայնքի Արավուս բնակավայրի հիմնական միջոցներ</t>
  </si>
  <si>
    <t>ՙՙՙՙ&lt;&lt;Տեղ համայնքի կոմունալ սպասարկում և բարեկարգում&gt;&gt; ՀՈԱԿ</t>
  </si>
  <si>
    <t>ՄԱԶ-650126-584-000</t>
  </si>
  <si>
    <t>ՇչակC-40,</t>
  </si>
  <si>
    <t>Շչակ  LD-800</t>
  </si>
  <si>
    <t>Հրշեջ մեքենա ԶԻԼ 130 ԱԲ-40</t>
  </si>
  <si>
    <t>25  
սյուն</t>
  </si>
  <si>
    <t>անավարտ, 
ավերված</t>
  </si>
  <si>
    <t>ենթակա է
 վերանոր</t>
  </si>
  <si>
    <t>կիսավեր
 վիճակում</t>
  </si>
  <si>
    <t>կիսավեր 
վիճակում</t>
  </si>
  <si>
    <t>05102021-09-0021</t>
  </si>
  <si>
    <t>05102021-09-0018</t>
  </si>
  <si>
    <t>14022013-09-1366</t>
  </si>
  <si>
    <t>06022019-09-0023</t>
  </si>
  <si>
    <t>03052018-09-0007</t>
  </si>
  <si>
    <t>Շենք-շինություններ
(նախկին զորանոց)</t>
  </si>
  <si>
    <t>26022019-09-0012</t>
  </si>
  <si>
    <t>Նվագարկիչ բարձրախոս/MAX l 1151USB/mmc</t>
  </si>
  <si>
    <t>Դյուրակիր համակարգիչ
Lenovo</t>
  </si>
  <si>
    <t>Լազերային տպիչ HP</t>
  </si>
  <si>
    <t>Բալգարկա TOTAL</t>
  </si>
  <si>
    <t>Ջրի ապարատ /դիսպենսեր/</t>
  </si>
  <si>
    <t>Խոտհնձիչ</t>
  </si>
  <si>
    <t>Աթոռ ղեկավարի</t>
  </si>
  <si>
    <t>գրասենյակային
պահարան</t>
  </si>
  <si>
    <t>գրասենյակային
սեղան</t>
  </si>
  <si>
    <t>գրասենյակային
աթոռ</t>
  </si>
  <si>
    <t>Կողապաարան</t>
  </si>
  <si>
    <t>Լազերային տպիչ HP LaserJet
Pro MFP M135a</t>
  </si>
  <si>
    <t>Լազերային տպիչ սարք HP
MFP M135a</t>
  </si>
  <si>
    <t>դինամիկ
կարգավորիչ`
Գեպաս 80վտ</t>
  </si>
  <si>
    <t>բակ</t>
  </si>
  <si>
    <t>Լվացարան</t>
  </si>
  <si>
    <t>Կոնքաման</t>
  </si>
  <si>
    <t>Անվտանգության համակարգ</t>
  </si>
  <si>
    <t>Բաք</t>
  </si>
  <si>
    <t>Կոմպրեսատոր</t>
  </si>
  <si>
    <t>գրասենյակային պահարան</t>
  </si>
  <si>
    <t>Գրասենյակային աթոռ</t>
  </si>
  <si>
    <t>Զարգացման կենտրոն․ Ս.Բարխուդարյանի 11/1</t>
  </si>
  <si>
    <t>Տեսաձայնագրիչ DAHUA XVR1B08H-I</t>
  </si>
  <si>
    <t>ՏեսախցիկHACHDW1500TMQP-A</t>
  </si>
  <si>
    <t>Տեսախցիկ YIIOT դրսի պտտվող</t>
  </si>
  <si>
    <t>ՏեսախցիկHACHDW1500MP 3,6mm</t>
  </si>
  <si>
    <t>ԱՐՏԱՔԻՆ ԼՈՒՍԱՎՈՐՈՒԹՅՈՒՆ</t>
  </si>
  <si>
    <t>ՀԱՅԱՍՏԱՆԻ ՀԱՆՐԱՊԵՏՈՒԹՅՈՒՆ</t>
  </si>
  <si>
    <t>ՍՅՈՒՆԻՔԻ ՄԱՐԶ</t>
  </si>
  <si>
    <t>ՏԵՂԻ ՀԱՄԱՅՆՔԱՊԵՏԱՐԱՆ</t>
  </si>
  <si>
    <t>ՏԵՂ</t>
  </si>
  <si>
    <t>ԳՈՒՅՔԻ ԿԱՌԱՎԱՐՄԱՆ ՏԱՐԵԿԱՆ ԾՐԱԳԻՐ</t>
  </si>
  <si>
    <t>կորնիձորի ՆՈՒՀ</t>
  </si>
  <si>
    <t>Տեղի ՆՈՒՀ</t>
  </si>
  <si>
    <t>Արավուս</t>
  </si>
  <si>
    <t>ՀՀ</t>
  </si>
  <si>
    <t>Շահագործման տարեթիվ</t>
  </si>
  <si>
    <t>Մոնիտոր Dell 21.5 Monitor E2216H</t>
  </si>
  <si>
    <t xml:space="preserve">Համակարգիչ ThinkCentre M700 Tower CPU: </t>
  </si>
  <si>
    <t>Սերվեր Lenovo System x3100 M5</t>
  </si>
  <si>
    <t xml:space="preserve">Լազերային տպիչ Canon i-SENSYS LBP252dw     </t>
  </si>
  <si>
    <t>Սկաներ 2 Canon CanoScan LiDE 120</t>
  </si>
  <si>
    <t>Համակարգիչ Think Centre M700 Tower CPU</t>
  </si>
  <si>
    <t xml:space="preserve">Լազերային տպիչ Canon i-SENSYS LBP252dw </t>
  </si>
  <si>
    <t>Սկաներ 2 Canon CanoScan LIDE120</t>
  </si>
  <si>
    <t xml:space="preserve">Մոնիտոր DELL E-series  E2214H 54.6cm </t>
  </si>
  <si>
    <t xml:space="preserve">Համակարգիչ DELL OptiPlex 3020 </t>
  </si>
  <si>
    <t xml:space="preserve">Լազերային տպիչ Xerox Phaser 3320DNI,     </t>
  </si>
  <si>
    <t>Տվյալների պահոց D-Link DNS-340L</t>
  </si>
  <si>
    <t xml:space="preserve">Ցանցային կոնցետրատոր 1 TP-Link SG1008D, </t>
  </si>
  <si>
    <t xml:space="preserve">Ցանցային կոնցետրատոր LAN Switch 1 TP-Link SG1008D  </t>
  </si>
  <si>
    <t>Ցանցային կոնցետրատոր 1/LAN Switch 1</t>
  </si>
  <si>
    <t xml:space="preserve">Ցանցային կոնցետրատոր D-Link DGS-1008A            </t>
  </si>
  <si>
    <t>Անվանում</t>
  </si>
  <si>
    <t>Գումար                        /ՀՀ դրամ/</t>
  </si>
  <si>
    <t xml:space="preserve">Ծրագրային ապահովում 1 (սերվերի համար) 8 x WinSvrSTDCore 2016 </t>
  </si>
  <si>
    <t xml:space="preserve">Ծրագրային ապահովում 1 (սերվերի համար) SQLSvrStd 2016 ENG OLP A </t>
  </si>
  <si>
    <t>Քանակ</t>
  </si>
  <si>
    <t>Միավորի վերագնահատվածարժեքը                                 /ՀՀ դրամ/</t>
  </si>
  <si>
    <t>Անխափան սնուցման սարք APC Back-UPS 700VA BX700UI</t>
  </si>
  <si>
    <t xml:space="preserve">Անխափան սնուցման սարք 2 APC Smart-UPS 1500VA SMT1500I, </t>
  </si>
  <si>
    <t xml:space="preserve">Արտաքին կրիչ DELL Portable Backup Hard </t>
  </si>
  <si>
    <t>Գյուղատեխնիկան և գործիքներ</t>
  </si>
  <si>
    <t>Անխափան սնուցման սարք Mercury UPS 850 Elite Pro</t>
  </si>
  <si>
    <t xml:space="preserve">2023 ԹՎԱԿԱՆԻ </t>
  </si>
  <si>
    <t>ՀԱՍՏԱՏՎԱԾ Է ՝ Տեղ համայնքի ավագանու 2024 թվականի փետրվարի 08-ի  N 04-Ա որոշմամբ</t>
  </si>
  <si>
    <t>հավելված N 1
 ՀՀ Սյունիքի մարզի
 Տեղ  համայնքի ավագանու 2024թ. փետրվարի  08-ի  N 4-Ա որոշման</t>
  </si>
  <si>
    <t>օգտակար ծառայության ժամկետ (տարի)</t>
  </si>
  <si>
    <t>Խոհանոցի կահույք</t>
  </si>
  <si>
    <t>Համայնքի անվանական լուսային վահանակ՝ ծավալային հայերեն տառերով և լատինատառ</t>
  </si>
  <si>
    <t>Բուֆեր</t>
  </si>
  <si>
    <t>Շուռուպավյորտ</t>
  </si>
  <si>
    <t>Գորգագործության փայտյա դազգահ</t>
  </si>
  <si>
    <t>Գերբ փայտե</t>
  </si>
  <si>
    <t>Ճոճանակ կշեռք 2 տեղ</t>
  </si>
  <si>
    <t>Պտտվող խաղասարք</t>
  </si>
  <si>
    <t>Փոքր շղթաներով ճոճանակ</t>
  </si>
  <si>
    <t>Շվեդական պատերով համալիր</t>
  </si>
  <si>
    <t>Համալիր կրկնակի սահարանով և կրկնակի փոքր ճոճանակով</t>
  </si>
  <si>
    <t>Հենակով նստարան</t>
  </si>
  <si>
    <t>Աղբաման</t>
  </si>
  <si>
    <t>Զոդման ապարատ</t>
  </si>
  <si>
    <t>Մելիք բարխուդարի դարպաս</t>
  </si>
  <si>
    <t>Հեռուստացույց Ծիածանից</t>
  </si>
  <si>
    <t>Խոտհնձիչ բենզինային</t>
  </si>
  <si>
    <t>Դյուրակիր համակարգիչ LENOVO 3-15IAH7 i5-12450H 16GB SSD512 RTX3050 15.6" (82S9013QRK)</t>
  </si>
  <si>
    <t>Պոմպ թայֆու THF6B</t>
  </si>
  <si>
    <t>Լազերային տպիչ սարք HP MFP M141a</t>
  </si>
  <si>
    <t>Աշխատակազմի գլխավոր մասնագետ-հաշվապահ՝  _____________________Ա․ Ղարագյոզյան</t>
  </si>
  <si>
    <t>Համակարգիչ Thermal Master ASUS H610M</t>
  </si>
  <si>
    <t>Մոնիտոր Philips Vline Philips 221V8/01</t>
  </si>
  <si>
    <t> Հացահատիկահավաք կոմբայն` S300 ’’NOVA-340’’</t>
  </si>
  <si>
    <t>Անիվավոր տրակոր՝ Беларус82.1 , Խոտի հակավորիչ՝ ППТ-042 TukanHP,  Խոտհնձիչ՝ КСП-2․1 , Շարքացան՝ SMMSDD-31NF, Դաշտային սրսկիչ՝ TS2000</t>
  </si>
  <si>
    <t>Անիվավոր տրակտոր՝ Беларус 2022.3 , Ազոտային գութան՝ ПГП-4-40-3 , Քարհավաք՝ SMSP 200</t>
  </si>
  <si>
    <t>Պլասմասե աղբարկղներ /աղբամաններ/ 1100 լիտր</t>
  </si>
  <si>
    <t>Խնածախի ՆՈՒՀ</t>
  </si>
  <si>
    <t>Ապամոնտաժված երկաթյա գազատար խողովակ՝ 150մմ-ոց «Տեղ-Կոռնիձոր»</t>
  </si>
  <si>
    <t>2850մ</t>
  </si>
  <si>
    <t>Ապամոնտաժված երկաթյա գազատար խողովակի հենասալեր՝ 150մմ-ոց «Տեղ-Կոռնիձոր»</t>
  </si>
  <si>
    <t>84 հատ (0,5-1) մ-ոց սյուներ 70մ</t>
  </si>
  <si>
    <t>Ավազախճաքար</t>
  </si>
  <si>
    <t>2022թ.</t>
  </si>
  <si>
    <t>հավելված N 2
 ՀՀ Սյունիքի մարզի
 Տեղ  համայնքի ավագանու 2024թ. փետրվարի  08-ի  N 4-Ա որոշման</t>
  </si>
  <si>
    <t>500խմ</t>
  </si>
  <si>
    <t>Գույքագրման հանձնաժողովի նախագահ՝__________________Ա.Միրզոյան</t>
  </si>
  <si>
    <t>Անդամներ՝__________________Վ.Գզիրանց</t>
  </si>
  <si>
    <t>Քարտուղար՝________________Ա.Ղարագյոզյան</t>
  </si>
  <si>
    <t>Հաստատեց՝ ___________________________________Դ.Ղուլունց</t>
  </si>
  <si>
    <t>_________________Զ.Դոլուխանյան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</si>
</sst>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"/>
    <numFmt numFmtId="165" formatCode="0.0"/>
    <numFmt numFmtId="166" formatCode="_-* #,##0\ _₽_-;\-* #,##0\ _₽_-;_-* &quot;-&quot;??\ _₽_-;_-@_-"/>
    <numFmt numFmtId="167" formatCode="_-* #,##0.0\ _₽_-;\-* #,##0.0\ _₽_-;_-* &quot;-&quot;??\ _₽_-;_-@_-"/>
  </numFmts>
  <fonts count="42">
    <font>
      <sz val="11"/>
      <color theme="1"/>
      <name val="Arial Armenian"/>
      <family val="2"/>
      <charset val="1"/>
    </font>
    <font>
      <sz val="11"/>
      <color rgb="FF000000"/>
      <name val="Arial Armenian"/>
      <family val="2"/>
    </font>
    <font>
      <b/>
      <sz val="11"/>
      <color theme="1"/>
      <name val="Arial Armenian"/>
      <family val="2"/>
    </font>
    <font>
      <sz val="11"/>
      <color theme="1"/>
      <name val="Arial Armenian"/>
      <family val="2"/>
    </font>
    <font>
      <b/>
      <sz val="14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theme="1"/>
      <name val="Arial Armenian"/>
      <family val="2"/>
    </font>
    <font>
      <sz val="10"/>
      <color theme="1"/>
      <name val="Arial Armenian"/>
      <family val="2"/>
    </font>
    <font>
      <b/>
      <sz val="11"/>
      <name val="Arial Armenian"/>
      <family val="2"/>
    </font>
    <font>
      <b/>
      <sz val="10"/>
      <color theme="1"/>
      <name val="Arial Armenian"/>
      <family val="2"/>
    </font>
    <font>
      <sz val="11"/>
      <name val="Arial Armenian"/>
      <family val="2"/>
    </font>
    <font>
      <sz val="10"/>
      <name val="GHEA Grapalat"/>
      <family val="3"/>
    </font>
    <font>
      <sz val="10"/>
      <color theme="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1"/>
      <color rgb="FFFF0000"/>
      <name val="GHEA Grapalat"/>
      <family val="3"/>
    </font>
    <font>
      <sz val="8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color rgb="FFFF0000"/>
      <name val="GHEA Grapalat"/>
      <family val="3"/>
    </font>
    <font>
      <b/>
      <sz val="9"/>
      <color theme="1"/>
      <name val="GHEA Grapalat"/>
      <family val="3"/>
    </font>
    <font>
      <sz val="11"/>
      <color theme="1"/>
      <name val="Arial Armenian"/>
      <family val="2"/>
      <charset val="1"/>
    </font>
    <font>
      <b/>
      <sz val="11"/>
      <color rgb="FF000000"/>
      <name val="Arial Armenian"/>
      <family val="2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sz val="10"/>
      <name val="Arial"/>
      <family val="2"/>
      <charset val="204"/>
    </font>
    <font>
      <b/>
      <sz val="16"/>
      <name val="ArmAria"/>
    </font>
    <font>
      <b/>
      <i/>
      <sz val="18"/>
      <name val="ArmLincoln"/>
    </font>
    <font>
      <b/>
      <sz val="11"/>
      <name val="Arial"/>
      <family val="2"/>
      <charset val="204"/>
    </font>
    <font>
      <i/>
      <sz val="12"/>
      <color theme="1"/>
      <name val="Arial Armenian"/>
      <family val="2"/>
    </font>
    <font>
      <sz val="12"/>
      <color theme="1"/>
      <name val="Arial Armenian"/>
      <family val="2"/>
    </font>
    <font>
      <sz val="11"/>
      <color rgb="FFFF0000"/>
      <name val="Arial Armenian"/>
      <family val="2"/>
    </font>
    <font>
      <sz val="10"/>
      <color theme="1"/>
      <name val="Arial Armenian"/>
      <family val="2"/>
    </font>
    <font>
      <sz val="11"/>
      <color theme="1"/>
      <name val="Arial Armenian"/>
      <family val="2"/>
    </font>
    <font>
      <sz val="10"/>
      <name val="Arial Armenian"/>
      <family val="2"/>
    </font>
    <font>
      <sz val="10"/>
      <color theme="1"/>
      <name val="Arial Armenian"/>
      <family val="2"/>
      <charset val="1"/>
    </font>
    <font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23" fillId="0" borderId="0" applyFont="0" applyFill="0" applyBorder="0" applyAlignment="0" applyProtection="0"/>
  </cellStyleXfs>
  <cellXfs count="279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1" fillId="0" borderId="6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3" fontId="1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0" xfId="0" applyNumberFormat="1" applyFont="1"/>
    <xf numFmtId="0" fontId="7" fillId="0" borderId="0" xfId="0" applyFont="1"/>
    <xf numFmtId="0" fontId="7" fillId="3" borderId="0" xfId="0" applyFont="1" applyFill="1"/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distributed"/>
    </xf>
    <xf numFmtId="0" fontId="7" fillId="0" borderId="1" xfId="0" applyFont="1" applyBorder="1" applyAlignment="1">
      <alignment vertical="distributed"/>
    </xf>
    <xf numFmtId="0" fontId="15" fillId="0" borderId="1" xfId="0" applyFont="1" applyBorder="1" applyAlignment="1">
      <alignment horizontal="left" vertical="distributed"/>
    </xf>
    <xf numFmtId="0" fontId="15" fillId="3" borderId="1" xfId="0" applyFont="1" applyFill="1" applyBorder="1"/>
    <xf numFmtId="0" fontId="15" fillId="0" borderId="1" xfId="0" applyFont="1" applyBorder="1" applyAlignment="1">
      <alignment vertical="distributed"/>
    </xf>
    <xf numFmtId="0" fontId="14" fillId="3" borderId="1" xfId="0" applyFont="1" applyFill="1" applyBorder="1" applyAlignment="1">
      <alignment vertical="distributed"/>
    </xf>
    <xf numFmtId="0" fontId="16" fillId="3" borderId="0" xfId="0" applyFont="1" applyFill="1" applyAlignment="1">
      <alignment horizontal="center" vertical="center" wrapText="1"/>
    </xf>
    <xf numFmtId="165" fontId="16" fillId="3" borderId="0" xfId="0" applyNumberFormat="1" applyFont="1" applyFill="1"/>
    <xf numFmtId="0" fontId="16" fillId="3" borderId="0" xfId="0" applyFont="1" applyFill="1"/>
    <xf numFmtId="0" fontId="7" fillId="3" borderId="1" xfId="0" applyFont="1" applyFill="1" applyBorder="1" applyAlignment="1">
      <alignment vertical="distributed"/>
    </xf>
    <xf numFmtId="0" fontId="7" fillId="3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distributed"/>
    </xf>
    <xf numFmtId="0" fontId="15" fillId="4" borderId="1" xfId="0" applyFont="1" applyFill="1" applyBorder="1" applyAlignment="1">
      <alignment horizontal="left" vertical="distributed"/>
    </xf>
    <xf numFmtId="0" fontId="15" fillId="0" borderId="5" xfId="0" applyFont="1" applyBorder="1" applyAlignment="1">
      <alignment vertical="distributed"/>
    </xf>
    <xf numFmtId="0" fontId="8" fillId="0" borderId="1" xfId="0" applyFont="1" applyBorder="1" applyAlignment="1">
      <alignment vertical="distributed"/>
    </xf>
    <xf numFmtId="0" fontId="7" fillId="4" borderId="1" xfId="0" applyFont="1" applyFill="1" applyBorder="1"/>
    <xf numFmtId="0" fontId="15" fillId="4" borderId="1" xfId="0" applyFont="1" applyFill="1" applyBorder="1" applyAlignment="1">
      <alignment vertical="distributed"/>
    </xf>
    <xf numFmtId="0" fontId="18" fillId="0" borderId="0" xfId="0" applyFont="1"/>
    <xf numFmtId="0" fontId="7" fillId="0" borderId="0" xfId="0" applyFont="1" applyAlignment="1">
      <alignment vertical="distributed"/>
    </xf>
    <xf numFmtId="0" fontId="19" fillId="0" borderId="0" xfId="0" applyFont="1" applyAlignment="1">
      <alignment vertical="distributed"/>
    </xf>
    <xf numFmtId="0" fontId="15" fillId="3" borderId="1" xfId="0" applyFont="1" applyFill="1" applyBorder="1" applyAlignment="1">
      <alignment vertical="distributed"/>
    </xf>
    <xf numFmtId="0" fontId="20" fillId="4" borderId="1" xfId="0" applyFont="1" applyFill="1" applyBorder="1" applyAlignment="1">
      <alignment horizontal="left" vertical="distributed"/>
    </xf>
    <xf numFmtId="0" fontId="21" fillId="0" borderId="8" xfId="0" applyFont="1" applyBorder="1" applyAlignment="1">
      <alignment vertical="distributed"/>
    </xf>
    <xf numFmtId="0" fontId="20" fillId="4" borderId="1" xfId="0" applyFont="1" applyFill="1" applyBorder="1" applyAlignment="1">
      <alignment vertical="distributed"/>
    </xf>
    <xf numFmtId="0" fontId="15" fillId="0" borderId="1" xfId="0" applyFont="1" applyBorder="1"/>
    <xf numFmtId="0" fontId="7" fillId="5" borderId="0" xfId="0" applyFont="1" applyFill="1"/>
    <xf numFmtId="0" fontId="6" fillId="5" borderId="1" xfId="0" applyFont="1" applyFill="1" applyBorder="1" applyAlignment="1">
      <alignment horizontal="left" vertical="distributed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distributed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4" fillId="5" borderId="1" xfId="0" applyNumberFormat="1" applyFont="1" applyFill="1" applyBorder="1" applyAlignment="1">
      <alignment horizontal="center" vertical="center" wrapText="1"/>
    </xf>
    <xf numFmtId="167" fontId="24" fillId="5" borderId="1" xfId="2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28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3" fillId="0" borderId="0" xfId="0" applyFont="1"/>
    <xf numFmtId="0" fontId="32" fillId="0" borderId="0" xfId="0" applyFont="1" applyAlignment="1">
      <alignment horizontal="right"/>
    </xf>
    <xf numFmtId="0" fontId="35" fillId="3" borderId="0" xfId="0" applyFont="1" applyFill="1" applyBorder="1" applyAlignment="1">
      <alignment horizontal="center" vertical="center"/>
    </xf>
    <xf numFmtId="3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0" xfId="0" applyFont="1"/>
    <xf numFmtId="0" fontId="13" fillId="3" borderId="0" xfId="0" applyFont="1" applyFill="1"/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66" fontId="13" fillId="0" borderId="1" xfId="2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166" fontId="13" fillId="3" borderId="1" xfId="2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3" fontId="24" fillId="6" borderId="2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3" fontId="34" fillId="2" borderId="6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3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13" fillId="3" borderId="1" xfId="0" applyNumberFormat="1" applyFont="1" applyFill="1" applyBorder="1" applyAlignment="1">
      <alignment horizontal="center" vertical="center"/>
    </xf>
    <xf numFmtId="166" fontId="12" fillId="5" borderId="1" xfId="2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3" fillId="0" borderId="0" xfId="0" applyFont="1" applyBorder="1"/>
    <xf numFmtId="0" fontId="3" fillId="3" borderId="0" xfId="0" applyFont="1" applyFill="1" applyBorder="1"/>
    <xf numFmtId="2" fontId="3" fillId="0" borderId="0" xfId="0" applyNumberFormat="1" applyFont="1"/>
    <xf numFmtId="0" fontId="0" fillId="0" borderId="14" xfId="0" applyBorder="1" applyAlignment="1">
      <alignment wrapText="1"/>
    </xf>
    <xf numFmtId="3" fontId="13" fillId="3" borderId="6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6" fontId="3" fillId="3" borderId="1" xfId="2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justify" vertical="center"/>
    </xf>
    <xf numFmtId="0" fontId="3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 wrapText="1"/>
    </xf>
    <xf numFmtId="0" fontId="32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6" fontId="3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left" vertical="distributed"/>
    </xf>
    <xf numFmtId="0" fontId="18" fillId="0" borderId="4" xfId="0" applyFont="1" applyBorder="1" applyAlignment="1">
      <alignment horizontal="left" vertical="distributed"/>
    </xf>
    <xf numFmtId="0" fontId="4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234949</xdr:colOff>
      <xdr:row>0</xdr:row>
      <xdr:rowOff>136525</xdr:rowOff>
    </xdr:from>
    <xdr:to>
      <xdr:col>6</xdr:col>
      <xdr:colOff>504824</xdr:colOff>
      <xdr:row>9</xdr:row>
      <xdr:rowOff>127000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824" y="136525"/>
          <a:ext cx="2317750" cy="1562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6/Desktop/h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վյալներ"/>
      <sheetName val="Лист3"/>
      <sheetName val="Лист18"/>
      <sheetName val="Лист25"/>
      <sheetName val="Лист30"/>
      <sheetName val="Лист1"/>
      <sheetName val="Лист2"/>
      <sheetName val="Лист4"/>
      <sheetName val="Лист6"/>
      <sheetName val="Лист7"/>
      <sheetName val="Лист24"/>
      <sheetName val="Лист35"/>
      <sheetName val="Лист34"/>
      <sheetName val="byuje"/>
      <sheetName val="Лист8"/>
      <sheetName val="Лист11"/>
      <sheetName val="Лист14"/>
      <sheetName val="Лист15"/>
      <sheetName val="Лист20"/>
      <sheetName val="Лист21"/>
    </sheetNames>
    <sheetDataSet>
      <sheetData sheetId="0"/>
      <sheetData sheetId="1"/>
      <sheetData sheetId="2">
        <row r="13">
          <cell r="P13">
            <v>178000</v>
          </cell>
        </row>
        <row r="14">
          <cell r="P14">
            <v>53000</v>
          </cell>
        </row>
        <row r="15">
          <cell r="P15">
            <v>7000</v>
          </cell>
        </row>
        <row r="16">
          <cell r="P16">
            <v>6000</v>
          </cell>
        </row>
        <row r="17">
          <cell r="P17">
            <v>3000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60"/>
  <sheetViews>
    <sheetView view="pageBreakPreview" zoomScale="60" zoomScaleNormal="100" workbookViewId="0">
      <selection activeCell="E42" sqref="E42:H42"/>
    </sheetView>
  </sheetViews>
  <sheetFormatPr defaultRowHeight="14.25"/>
  <cols>
    <col min="10" max="10" width="8.375" customWidth="1"/>
  </cols>
  <sheetData>
    <row r="12" spans="1:10" ht="12.75" customHeight="1">
      <c r="A12" s="221" t="s">
        <v>445</v>
      </c>
      <c r="B12" s="221"/>
      <c r="C12" s="221"/>
      <c r="D12" s="221"/>
      <c r="E12" s="221"/>
      <c r="F12" s="221"/>
      <c r="G12" s="221"/>
      <c r="H12" s="221"/>
      <c r="I12" s="221"/>
      <c r="J12" s="221"/>
    </row>
    <row r="13" spans="1:10" ht="12.75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</row>
    <row r="14" spans="1:10" ht="27">
      <c r="A14" s="222" t="s">
        <v>446</v>
      </c>
      <c r="B14" s="222"/>
      <c r="C14" s="222"/>
      <c r="D14" s="222"/>
      <c r="E14" s="222"/>
      <c r="F14" s="222"/>
      <c r="G14" s="222"/>
      <c r="H14" s="222"/>
      <c r="I14" s="222"/>
      <c r="J14" s="222"/>
    </row>
    <row r="16" spans="1:10" ht="27">
      <c r="A16" s="222" t="s">
        <v>447</v>
      </c>
      <c r="B16" s="222"/>
      <c r="C16" s="222"/>
      <c r="D16" s="222"/>
      <c r="E16" s="222"/>
      <c r="F16" s="222"/>
      <c r="G16" s="222"/>
      <c r="H16" s="222"/>
      <c r="I16" s="222"/>
      <c r="J16" s="222"/>
    </row>
    <row r="20" spans="1:10" ht="27.75">
      <c r="A20" s="223" t="s">
        <v>482</v>
      </c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>
      <c r="D21" s="139"/>
    </row>
    <row r="22" spans="1:10" ht="27.75">
      <c r="A22" s="223" t="s">
        <v>449</v>
      </c>
      <c r="B22" s="223"/>
      <c r="C22" s="223"/>
      <c r="D22" s="223"/>
      <c r="E22" s="223"/>
      <c r="F22" s="223"/>
      <c r="G22" s="223"/>
      <c r="H22" s="223"/>
      <c r="I22" s="223"/>
      <c r="J22" s="223"/>
    </row>
    <row r="27" spans="1:10" ht="17.25" customHeight="1">
      <c r="A27" s="220" t="s">
        <v>483</v>
      </c>
      <c r="B27" s="220"/>
      <c r="C27" s="220"/>
      <c r="D27" s="220"/>
      <c r="E27" s="220"/>
      <c r="F27" s="220"/>
      <c r="G27" s="220"/>
      <c r="H27" s="220"/>
      <c r="I27" s="220"/>
      <c r="J27" s="220"/>
    </row>
    <row r="28" spans="1:10" ht="12.75" customHeigh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</row>
    <row r="29" spans="1:10" ht="12.75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</row>
    <row r="34" spans="1:10" ht="15" customHeight="1">
      <c r="A34" s="218" t="s">
        <v>525</v>
      </c>
      <c r="B34" s="218"/>
      <c r="C34" s="218"/>
      <c r="D34" s="218"/>
      <c r="E34" s="218"/>
      <c r="F34" s="218"/>
      <c r="G34" s="218"/>
      <c r="H34" s="218"/>
      <c r="I34" s="218"/>
      <c r="J34" s="218"/>
    </row>
    <row r="35" spans="1:10" ht="22.5" customHeight="1">
      <c r="B35" s="212"/>
      <c r="C35" s="212"/>
      <c r="E35" s="212"/>
      <c r="F35" s="212"/>
      <c r="H35" s="214"/>
      <c r="I35" s="214"/>
      <c r="J35" s="214"/>
    </row>
    <row r="36" spans="1:10" ht="15" customHeight="1">
      <c r="A36" s="218" t="s">
        <v>522</v>
      </c>
      <c r="B36" s="218"/>
      <c r="C36" s="218"/>
      <c r="D36" s="218"/>
      <c r="E36" s="218"/>
      <c r="F36" s="218"/>
      <c r="G36" s="218"/>
      <c r="H36" s="218"/>
      <c r="I36" s="218"/>
      <c r="J36" s="218"/>
    </row>
    <row r="37" spans="1:10" ht="24.75" customHeight="1">
      <c r="B37" s="144"/>
      <c r="C37" s="143"/>
      <c r="D37" s="143"/>
      <c r="E37" s="143"/>
      <c r="F37" s="143"/>
      <c r="G37" s="143"/>
      <c r="H37" s="214"/>
      <c r="I37" s="214"/>
      <c r="J37" s="214"/>
    </row>
    <row r="38" spans="1:10" ht="15" customHeight="1">
      <c r="A38" s="218" t="s">
        <v>524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 ht="24.75" customHeight="1">
      <c r="B39" s="144"/>
      <c r="C39" s="143"/>
      <c r="D39" s="143"/>
      <c r="E39" s="143"/>
      <c r="F39" s="143"/>
      <c r="G39" s="143"/>
      <c r="H39" s="214"/>
      <c r="I39" s="214"/>
      <c r="J39" s="214"/>
    </row>
    <row r="40" spans="1:10" ht="15" customHeight="1">
      <c r="A40" s="218" t="s">
        <v>523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 ht="12.75" customHeight="1">
      <c r="B41" s="144"/>
      <c r="C41" s="143"/>
      <c r="D41" s="143"/>
      <c r="E41" s="143"/>
      <c r="F41" s="143"/>
      <c r="G41" s="143"/>
      <c r="H41" s="214"/>
      <c r="I41" s="214"/>
      <c r="J41" s="214"/>
    </row>
    <row r="42" spans="1:10" ht="15">
      <c r="B42" s="144"/>
      <c r="C42" s="143"/>
      <c r="D42" s="143"/>
      <c r="E42" s="219" t="s">
        <v>526</v>
      </c>
      <c r="F42" s="219"/>
      <c r="G42" s="219"/>
      <c r="H42" s="219"/>
      <c r="I42" s="142"/>
      <c r="J42" s="142"/>
    </row>
    <row r="43" spans="1:10" ht="15">
      <c r="B43" s="144"/>
      <c r="C43" s="143"/>
      <c r="D43" s="143"/>
      <c r="E43" s="143"/>
      <c r="F43" s="143"/>
      <c r="G43" s="143"/>
      <c r="H43" s="143"/>
      <c r="I43" s="143"/>
      <c r="J43" s="145"/>
    </row>
    <row r="44" spans="1:10" ht="15">
      <c r="B44" s="144"/>
      <c r="C44" s="143"/>
      <c r="D44" s="143"/>
      <c r="E44" s="143"/>
      <c r="F44" s="143"/>
      <c r="G44" s="143"/>
      <c r="H44" s="143"/>
      <c r="I44" s="143"/>
      <c r="J44" s="214"/>
    </row>
    <row r="45" spans="1:10" ht="15">
      <c r="B45" s="144"/>
      <c r="C45" s="143"/>
      <c r="D45" s="143"/>
      <c r="E45" s="143"/>
      <c r="F45" s="143"/>
      <c r="G45" s="143"/>
      <c r="H45" s="143"/>
      <c r="I45" s="143"/>
      <c r="J45" s="214"/>
    </row>
    <row r="46" spans="1:10" ht="15">
      <c r="B46" s="144"/>
      <c r="C46" s="143"/>
      <c r="D46" s="143"/>
      <c r="E46" s="143"/>
      <c r="F46" s="143"/>
      <c r="G46" s="143"/>
      <c r="H46" s="143"/>
      <c r="I46" s="143"/>
      <c r="J46" s="214"/>
    </row>
    <row r="47" spans="1:10" ht="9.75" customHeight="1">
      <c r="B47" s="144"/>
      <c r="C47" s="143"/>
      <c r="D47" s="143"/>
      <c r="E47" s="143"/>
      <c r="F47" s="143"/>
      <c r="G47" s="143"/>
      <c r="H47" s="143"/>
      <c r="I47" s="143"/>
      <c r="J47" s="214"/>
    </row>
    <row r="48" spans="1:10" ht="18" customHeight="1">
      <c r="B48" s="141"/>
      <c r="C48" s="141"/>
      <c r="D48" s="141"/>
      <c r="E48" s="141"/>
      <c r="F48" s="217" t="s">
        <v>448</v>
      </c>
      <c r="G48" s="217"/>
      <c r="H48" s="141"/>
      <c r="I48" s="141"/>
      <c r="J48" s="141"/>
    </row>
    <row r="49" spans="2:10" ht="18" customHeight="1">
      <c r="B49" s="141"/>
      <c r="C49" s="141"/>
      <c r="D49" s="141"/>
      <c r="E49" s="141"/>
      <c r="F49" s="217">
        <v>2024</v>
      </c>
      <c r="G49" s="217"/>
      <c r="H49" s="141"/>
      <c r="I49" s="141"/>
      <c r="J49" s="141"/>
    </row>
    <row r="50" spans="2:10" ht="18" customHeight="1">
      <c r="B50" s="141"/>
      <c r="C50" s="141"/>
      <c r="D50" s="141"/>
      <c r="E50" s="141"/>
      <c r="H50" s="141"/>
      <c r="I50" s="141"/>
      <c r="J50" s="141"/>
    </row>
    <row r="51" spans="2:10" ht="18" customHeight="1">
      <c r="B51" s="141"/>
      <c r="C51" s="141"/>
      <c r="D51" s="141"/>
      <c r="E51" s="141"/>
      <c r="H51" s="141"/>
      <c r="I51" s="141"/>
      <c r="J51" s="141"/>
    </row>
    <row r="52" spans="2:10" ht="12.75" customHeight="1">
      <c r="B52" s="141"/>
      <c r="C52" s="141"/>
      <c r="D52" s="141"/>
      <c r="E52" s="141"/>
      <c r="F52" s="141"/>
      <c r="G52" s="141"/>
      <c r="H52" s="141"/>
      <c r="I52" s="141"/>
      <c r="J52" s="141"/>
    </row>
    <row r="53" spans="2:10" ht="12.75" customHeight="1">
      <c r="B53" s="141"/>
      <c r="C53" s="141"/>
      <c r="D53" s="141"/>
      <c r="E53" s="141"/>
      <c r="F53" s="141"/>
      <c r="G53" s="141"/>
      <c r="H53" s="141"/>
      <c r="I53" s="141"/>
      <c r="J53" s="141"/>
    </row>
    <row r="54" spans="2:10" ht="12.75" customHeight="1">
      <c r="B54" s="141"/>
      <c r="C54" s="141"/>
      <c r="D54" s="141"/>
      <c r="E54" s="141"/>
      <c r="F54" s="141"/>
      <c r="G54" s="141"/>
      <c r="H54" s="141"/>
      <c r="I54" s="141"/>
      <c r="J54" s="141"/>
    </row>
    <row r="58" spans="2:10" ht="15">
      <c r="G58" s="140"/>
    </row>
    <row r="59" spans="2:10" ht="15" customHeight="1">
      <c r="G59" s="140"/>
    </row>
    <row r="60" spans="2:10" ht="15" customHeight="1">
      <c r="F60" s="140"/>
      <c r="G60" s="140"/>
    </row>
  </sheetData>
  <mergeCells count="13">
    <mergeCell ref="A27:J29"/>
    <mergeCell ref="A12:J13"/>
    <mergeCell ref="A14:J14"/>
    <mergeCell ref="A16:J16"/>
    <mergeCell ref="A20:J20"/>
    <mergeCell ref="A22:J22"/>
    <mergeCell ref="F48:G48"/>
    <mergeCell ref="F49:G49"/>
    <mergeCell ref="A34:J34"/>
    <mergeCell ref="A36:J36"/>
    <mergeCell ref="A38:J38"/>
    <mergeCell ref="A40:J40"/>
    <mergeCell ref="E42:H42"/>
  </mergeCells>
  <pageMargins left="0.25" right="0.2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77"/>
  <sheetViews>
    <sheetView view="pageBreakPreview" topLeftCell="A432" zoomScale="60" zoomScaleNormal="107" workbookViewId="0">
      <selection activeCell="A477" sqref="A477:K477"/>
    </sheetView>
  </sheetViews>
  <sheetFormatPr defaultColWidth="9" defaultRowHeight="14.25"/>
  <cols>
    <col min="1" max="1" width="4.5" style="3" customWidth="1"/>
    <col min="2" max="2" width="33.625" style="23" customWidth="1"/>
    <col min="3" max="3" width="5.625" style="33" customWidth="1"/>
    <col min="4" max="4" width="5.75" style="33" customWidth="1"/>
    <col min="5" max="5" width="12.5" style="33" customWidth="1"/>
    <col min="6" max="6" width="12.25" style="33" customWidth="1"/>
    <col min="7" max="7" width="3.875" style="33" hidden="1" customWidth="1"/>
    <col min="8" max="8" width="0.25" style="33" customWidth="1"/>
    <col min="9" max="9" width="9.875" style="33" customWidth="1"/>
    <col min="10" max="10" width="12.125" style="33" customWidth="1"/>
    <col min="11" max="11" width="19.125" style="33" customWidth="1"/>
    <col min="12" max="12" width="2.25" style="3" customWidth="1"/>
    <col min="13" max="16384" width="9" style="3"/>
  </cols>
  <sheetData>
    <row r="1" spans="1:13" ht="55.5" customHeight="1">
      <c r="F1" s="267" t="s">
        <v>484</v>
      </c>
      <c r="G1" s="267"/>
      <c r="H1" s="267"/>
      <c r="I1" s="267"/>
      <c r="J1" s="267"/>
      <c r="K1" s="267"/>
      <c r="L1" s="213"/>
    </row>
    <row r="2" spans="1:13" ht="16.5" customHeight="1">
      <c r="A2" s="224" t="s">
        <v>23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3" ht="40.5" customHeight="1">
      <c r="A3" s="231" t="s">
        <v>453</v>
      </c>
      <c r="B3" s="231" t="s">
        <v>471</v>
      </c>
      <c r="C3" s="233" t="s">
        <v>454</v>
      </c>
      <c r="D3" s="233" t="s">
        <v>475</v>
      </c>
      <c r="E3" s="233" t="s">
        <v>476</v>
      </c>
      <c r="F3" s="233" t="s">
        <v>472</v>
      </c>
      <c r="G3" s="233"/>
      <c r="H3" s="233"/>
      <c r="I3" s="233" t="s">
        <v>485</v>
      </c>
      <c r="J3" s="233" t="s">
        <v>176</v>
      </c>
      <c r="K3" s="233" t="s">
        <v>177</v>
      </c>
    </row>
    <row r="4" spans="1:13" ht="20.25" customHeight="1">
      <c r="A4" s="232"/>
      <c r="B4" s="232"/>
      <c r="C4" s="234"/>
      <c r="D4" s="234"/>
      <c r="E4" s="234"/>
      <c r="F4" s="234"/>
      <c r="G4" s="234"/>
      <c r="H4" s="234"/>
      <c r="I4" s="234"/>
      <c r="J4" s="234"/>
      <c r="K4" s="234"/>
      <c r="M4" s="199"/>
    </row>
    <row r="5" spans="1:13" ht="48.75" hidden="1" customHeight="1">
      <c r="A5" s="232"/>
      <c r="B5" s="232"/>
      <c r="C5" s="234"/>
      <c r="D5" s="234"/>
      <c r="E5" s="234"/>
      <c r="F5" s="234"/>
      <c r="G5" s="234"/>
      <c r="H5" s="234"/>
      <c r="I5" s="150"/>
      <c r="J5" s="234"/>
      <c r="K5" s="234"/>
      <c r="M5" s="199"/>
    </row>
    <row r="6" spans="1:13" ht="16.5" customHeight="1">
      <c r="A6" s="235" t="s">
        <v>393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198"/>
      <c r="M6" s="199"/>
    </row>
    <row r="7" spans="1:13" ht="14.25" customHeight="1">
      <c r="A7" s="229" t="s">
        <v>45</v>
      </c>
      <c r="B7" s="227"/>
      <c r="C7" s="227"/>
      <c r="D7" s="227"/>
      <c r="E7" s="227"/>
      <c r="F7" s="227"/>
      <c r="G7" s="227"/>
      <c r="H7" s="227"/>
      <c r="I7" s="227"/>
      <c r="J7" s="227"/>
      <c r="K7" s="230"/>
      <c r="M7" s="199"/>
    </row>
    <row r="8" spans="1:13" s="9" customFormat="1">
      <c r="A8" s="7">
        <v>1</v>
      </c>
      <c r="B8" s="26" t="s">
        <v>5</v>
      </c>
      <c r="C8" s="7">
        <v>1975</v>
      </c>
      <c r="D8" s="7">
        <v>2</v>
      </c>
      <c r="E8" s="8">
        <v>6000</v>
      </c>
      <c r="F8" s="8">
        <f>D8*E8</f>
        <v>12000</v>
      </c>
      <c r="G8" s="34">
        <v>10</v>
      </c>
      <c r="H8" s="34">
        <v>42</v>
      </c>
      <c r="I8" s="24">
        <v>10</v>
      </c>
      <c r="J8" s="24">
        <v>12000</v>
      </c>
      <c r="K8" s="25">
        <f>F8-J8</f>
        <v>0</v>
      </c>
      <c r="L8" s="3"/>
      <c r="M8" s="200"/>
    </row>
    <row r="9" spans="1:13">
      <c r="A9" s="14">
        <v>2</v>
      </c>
      <c r="B9" s="26" t="s">
        <v>46</v>
      </c>
      <c r="C9" s="7">
        <v>1975</v>
      </c>
      <c r="D9" s="7">
        <v>3</v>
      </c>
      <c r="E9" s="1">
        <v>14400.000000000004</v>
      </c>
      <c r="F9" s="8">
        <f t="shared" ref="F9:F72" si="0">D9*E9</f>
        <v>43200.000000000015</v>
      </c>
      <c r="G9" s="33">
        <v>50</v>
      </c>
      <c r="H9" s="33">
        <v>42</v>
      </c>
      <c r="I9" s="15">
        <v>10</v>
      </c>
      <c r="J9" s="15">
        <v>43200</v>
      </c>
      <c r="K9" s="25">
        <f t="shared" ref="K9:K72" si="1">F9-J9</f>
        <v>0</v>
      </c>
    </row>
    <row r="10" spans="1:13">
      <c r="A10" s="7">
        <v>3</v>
      </c>
      <c r="B10" s="26" t="s">
        <v>47</v>
      </c>
      <c r="C10" s="7">
        <v>1975</v>
      </c>
      <c r="D10" s="7">
        <v>1</v>
      </c>
      <c r="E10" s="1">
        <v>5000</v>
      </c>
      <c r="F10" s="8">
        <f t="shared" si="0"/>
        <v>5000</v>
      </c>
      <c r="G10" s="33">
        <v>10</v>
      </c>
      <c r="H10" s="33">
        <v>42</v>
      </c>
      <c r="I10" s="15">
        <v>10</v>
      </c>
      <c r="J10" s="1">
        <v>5000</v>
      </c>
      <c r="K10" s="25">
        <f t="shared" si="1"/>
        <v>0</v>
      </c>
    </row>
    <row r="11" spans="1:13">
      <c r="A11" s="14">
        <v>4</v>
      </c>
      <c r="B11" s="26" t="s">
        <v>48</v>
      </c>
      <c r="C11" s="7">
        <v>2007</v>
      </c>
      <c r="D11" s="7">
        <v>1</v>
      </c>
      <c r="E11" s="1">
        <v>9000</v>
      </c>
      <c r="F11" s="8">
        <f t="shared" si="0"/>
        <v>9000</v>
      </c>
      <c r="G11" s="33">
        <v>10</v>
      </c>
      <c r="H11" s="33">
        <v>10</v>
      </c>
      <c r="I11" s="15">
        <v>10</v>
      </c>
      <c r="J11" s="1">
        <v>9000</v>
      </c>
      <c r="K11" s="25">
        <f t="shared" si="1"/>
        <v>0</v>
      </c>
    </row>
    <row r="12" spans="1:13">
      <c r="A12" s="7">
        <v>5</v>
      </c>
      <c r="B12" s="26" t="s">
        <v>11</v>
      </c>
      <c r="C12" s="7">
        <v>2007</v>
      </c>
      <c r="D12" s="7">
        <v>2</v>
      </c>
      <c r="E12" s="1">
        <v>2100</v>
      </c>
      <c r="F12" s="8">
        <f t="shared" si="0"/>
        <v>4200</v>
      </c>
      <c r="G12" s="33">
        <v>10</v>
      </c>
      <c r="H12" s="33">
        <v>10</v>
      </c>
      <c r="I12" s="15">
        <v>20</v>
      </c>
      <c r="J12" s="1">
        <v>4200</v>
      </c>
      <c r="K12" s="25">
        <f t="shared" si="1"/>
        <v>0</v>
      </c>
    </row>
    <row r="13" spans="1:13">
      <c r="A13" s="7">
        <v>6</v>
      </c>
      <c r="B13" s="26" t="s">
        <v>12</v>
      </c>
      <c r="C13" s="7">
        <v>2006</v>
      </c>
      <c r="D13" s="7">
        <v>1</v>
      </c>
      <c r="E13" s="1">
        <v>36000</v>
      </c>
      <c r="F13" s="8">
        <f t="shared" si="0"/>
        <v>36000</v>
      </c>
      <c r="G13" s="33">
        <v>5</v>
      </c>
      <c r="H13" s="33">
        <v>11</v>
      </c>
      <c r="I13" s="15">
        <v>5</v>
      </c>
      <c r="J13" s="1">
        <v>36000</v>
      </c>
      <c r="K13" s="25">
        <f t="shared" si="1"/>
        <v>0</v>
      </c>
    </row>
    <row r="14" spans="1:13">
      <c r="A14" s="14">
        <v>7</v>
      </c>
      <c r="B14" s="26" t="s">
        <v>5</v>
      </c>
      <c r="C14" s="7">
        <v>2000</v>
      </c>
      <c r="D14" s="7">
        <v>1</v>
      </c>
      <c r="E14" s="1">
        <v>5570</v>
      </c>
      <c r="F14" s="8">
        <f t="shared" si="0"/>
        <v>5570</v>
      </c>
      <c r="G14" s="33">
        <v>10</v>
      </c>
      <c r="H14" s="33">
        <v>17</v>
      </c>
      <c r="I14" s="15">
        <v>10</v>
      </c>
      <c r="J14" s="1">
        <v>5570</v>
      </c>
      <c r="K14" s="25">
        <f t="shared" si="1"/>
        <v>0</v>
      </c>
    </row>
    <row r="15" spans="1:13">
      <c r="A15" s="7">
        <v>8</v>
      </c>
      <c r="B15" s="26" t="s">
        <v>8</v>
      </c>
      <c r="C15" s="7">
        <v>2000</v>
      </c>
      <c r="D15" s="7">
        <v>1</v>
      </c>
      <c r="E15" s="1">
        <v>5950</v>
      </c>
      <c r="F15" s="8">
        <f t="shared" si="0"/>
        <v>5950</v>
      </c>
      <c r="G15" s="33">
        <v>10</v>
      </c>
      <c r="H15" s="33">
        <v>17</v>
      </c>
      <c r="I15" s="15">
        <v>10</v>
      </c>
      <c r="J15" s="1">
        <v>5950</v>
      </c>
      <c r="K15" s="25">
        <f t="shared" si="1"/>
        <v>0</v>
      </c>
    </row>
    <row r="16" spans="1:13">
      <c r="A16" s="14">
        <v>9</v>
      </c>
      <c r="B16" s="26" t="s">
        <v>13</v>
      </c>
      <c r="C16" s="7">
        <v>2007</v>
      </c>
      <c r="D16" s="7">
        <v>1</v>
      </c>
      <c r="E16" s="1">
        <v>600</v>
      </c>
      <c r="F16" s="8">
        <f t="shared" si="0"/>
        <v>600</v>
      </c>
      <c r="G16" s="33">
        <v>10</v>
      </c>
      <c r="H16" s="33">
        <v>10</v>
      </c>
      <c r="I16" s="15">
        <v>10</v>
      </c>
      <c r="J16" s="1">
        <v>600</v>
      </c>
      <c r="K16" s="25">
        <f t="shared" si="1"/>
        <v>0</v>
      </c>
    </row>
    <row r="17" spans="1:12">
      <c r="A17" s="7">
        <v>10</v>
      </c>
      <c r="B17" s="26" t="s">
        <v>10</v>
      </c>
      <c r="C17" s="7">
        <v>2005</v>
      </c>
      <c r="D17" s="7">
        <v>1</v>
      </c>
      <c r="E17" s="1">
        <v>13888.2</v>
      </c>
      <c r="F17" s="8">
        <f t="shared" si="0"/>
        <v>13888.2</v>
      </c>
      <c r="G17" s="33">
        <v>7</v>
      </c>
      <c r="H17" s="33">
        <v>12</v>
      </c>
      <c r="I17" s="15">
        <v>7</v>
      </c>
      <c r="J17" s="1">
        <v>13888.2</v>
      </c>
      <c r="K17" s="25">
        <f t="shared" si="1"/>
        <v>0</v>
      </c>
    </row>
    <row r="18" spans="1:12">
      <c r="A18" s="7">
        <v>11</v>
      </c>
      <c r="B18" s="26" t="s">
        <v>15</v>
      </c>
      <c r="C18" s="7">
        <v>2010</v>
      </c>
      <c r="D18" s="7">
        <v>1</v>
      </c>
      <c r="E18" s="1">
        <v>73934</v>
      </c>
      <c r="F18" s="8">
        <f t="shared" si="0"/>
        <v>73934</v>
      </c>
      <c r="G18" s="33">
        <v>7</v>
      </c>
      <c r="H18" s="33">
        <v>7</v>
      </c>
      <c r="I18" s="15">
        <v>7</v>
      </c>
      <c r="J18" s="1">
        <v>73934</v>
      </c>
      <c r="K18" s="25">
        <f t="shared" si="1"/>
        <v>0</v>
      </c>
    </row>
    <row r="19" spans="1:12">
      <c r="A19" s="14">
        <v>12</v>
      </c>
      <c r="B19" s="26" t="s">
        <v>16</v>
      </c>
      <c r="C19" s="7">
        <v>2010</v>
      </c>
      <c r="D19" s="7">
        <v>1</v>
      </c>
      <c r="E19" s="1">
        <v>38433.800000000003</v>
      </c>
      <c r="F19" s="8">
        <f t="shared" si="0"/>
        <v>38433.800000000003</v>
      </c>
      <c r="G19" s="33">
        <v>5</v>
      </c>
      <c r="H19" s="33">
        <v>7</v>
      </c>
      <c r="I19" s="15">
        <v>5</v>
      </c>
      <c r="J19" s="1">
        <v>38433.800000000003</v>
      </c>
      <c r="K19" s="25">
        <f t="shared" si="1"/>
        <v>0</v>
      </c>
    </row>
    <row r="20" spans="1:12">
      <c r="A20" s="7">
        <v>13</v>
      </c>
      <c r="B20" s="26" t="s">
        <v>14</v>
      </c>
      <c r="C20" s="7">
        <v>2010</v>
      </c>
      <c r="D20" s="7">
        <v>1</v>
      </c>
      <c r="E20" s="1">
        <v>13943.400000000001</v>
      </c>
      <c r="F20" s="8">
        <f t="shared" si="0"/>
        <v>13943.400000000001</v>
      </c>
      <c r="G20" s="33">
        <v>7</v>
      </c>
      <c r="H20" s="33">
        <v>7</v>
      </c>
      <c r="I20" s="15">
        <v>7</v>
      </c>
      <c r="J20" s="1">
        <v>13943.400000000001</v>
      </c>
      <c r="K20" s="25">
        <f t="shared" si="1"/>
        <v>0</v>
      </c>
    </row>
    <row r="21" spans="1:12">
      <c r="A21" s="14">
        <v>14</v>
      </c>
      <c r="B21" s="26" t="s">
        <v>50</v>
      </c>
      <c r="C21" s="7">
        <v>2010</v>
      </c>
      <c r="D21" s="7">
        <v>1</v>
      </c>
      <c r="E21" s="1">
        <v>5040</v>
      </c>
      <c r="F21" s="8">
        <f t="shared" si="0"/>
        <v>5040</v>
      </c>
      <c r="G21" s="33">
        <v>7</v>
      </c>
      <c r="H21" s="33">
        <v>7</v>
      </c>
      <c r="I21" s="15">
        <v>7</v>
      </c>
      <c r="J21" s="1">
        <v>5040</v>
      </c>
      <c r="K21" s="25">
        <f t="shared" si="1"/>
        <v>0</v>
      </c>
    </row>
    <row r="22" spans="1:12">
      <c r="A22" s="7">
        <v>15</v>
      </c>
      <c r="B22" s="26" t="s">
        <v>51</v>
      </c>
      <c r="C22" s="7">
        <v>2010</v>
      </c>
      <c r="D22" s="7">
        <v>1</v>
      </c>
      <c r="E22" s="1">
        <v>25740</v>
      </c>
      <c r="F22" s="8">
        <f t="shared" si="0"/>
        <v>25740</v>
      </c>
      <c r="G22" s="33">
        <v>7</v>
      </c>
      <c r="H22" s="33">
        <v>7</v>
      </c>
      <c r="I22" s="15">
        <v>7</v>
      </c>
      <c r="J22" s="1">
        <v>25740</v>
      </c>
      <c r="K22" s="25">
        <f t="shared" si="1"/>
        <v>0</v>
      </c>
    </row>
    <row r="23" spans="1:12">
      <c r="A23" s="7">
        <v>16</v>
      </c>
      <c r="B23" s="26" t="s">
        <v>9</v>
      </c>
      <c r="C23" s="7">
        <v>2010</v>
      </c>
      <c r="D23" s="7">
        <v>1</v>
      </c>
      <c r="E23" s="1">
        <v>18900.000000000004</v>
      </c>
      <c r="F23" s="8">
        <f t="shared" si="0"/>
        <v>18900.000000000004</v>
      </c>
      <c r="G23" s="33">
        <v>10</v>
      </c>
      <c r="H23" s="33">
        <v>7</v>
      </c>
      <c r="I23" s="15">
        <v>5</v>
      </c>
      <c r="J23" s="15">
        <v>18900</v>
      </c>
      <c r="K23" s="25">
        <f t="shared" si="1"/>
        <v>0</v>
      </c>
    </row>
    <row r="24" spans="1:12" s="9" customFormat="1">
      <c r="A24" s="14">
        <v>17</v>
      </c>
      <c r="B24" s="26" t="s">
        <v>17</v>
      </c>
      <c r="C24" s="7">
        <v>2010</v>
      </c>
      <c r="D24" s="7">
        <v>1</v>
      </c>
      <c r="E24" s="8">
        <v>20875</v>
      </c>
      <c r="F24" s="8">
        <f t="shared" si="0"/>
        <v>20875</v>
      </c>
      <c r="G24" s="34">
        <v>8</v>
      </c>
      <c r="H24" s="34">
        <v>7</v>
      </c>
      <c r="I24" s="24">
        <v>8</v>
      </c>
      <c r="J24" s="8">
        <v>20875</v>
      </c>
      <c r="K24" s="25">
        <f t="shared" si="1"/>
        <v>0</v>
      </c>
      <c r="L24" s="3"/>
    </row>
    <row r="25" spans="1:12" s="156" customFormat="1">
      <c r="A25" s="7">
        <v>18</v>
      </c>
      <c r="B25" s="49" t="s">
        <v>5</v>
      </c>
      <c r="C25" s="48">
        <v>2017</v>
      </c>
      <c r="D25" s="48">
        <v>1</v>
      </c>
      <c r="E25" s="152">
        <v>45000</v>
      </c>
      <c r="F25" s="152">
        <f t="shared" si="0"/>
        <v>45000</v>
      </c>
      <c r="G25" s="153">
        <v>10</v>
      </c>
      <c r="H25" s="153">
        <v>0</v>
      </c>
      <c r="I25" s="154">
        <v>10</v>
      </c>
      <c r="J25" s="154">
        <f>F25/I25*(2023-C25)</f>
        <v>27000</v>
      </c>
      <c r="K25" s="25">
        <f t="shared" si="1"/>
        <v>18000</v>
      </c>
      <c r="L25" s="155"/>
    </row>
    <row r="26" spans="1:12" s="156" customFormat="1">
      <c r="A26" s="14">
        <v>19</v>
      </c>
      <c r="B26" s="49" t="s">
        <v>2</v>
      </c>
      <c r="C26" s="48">
        <v>2017</v>
      </c>
      <c r="D26" s="48">
        <v>1</v>
      </c>
      <c r="E26" s="152">
        <v>36000</v>
      </c>
      <c r="F26" s="152">
        <f t="shared" si="0"/>
        <v>36000</v>
      </c>
      <c r="G26" s="153">
        <v>10</v>
      </c>
      <c r="H26" s="153">
        <v>0</v>
      </c>
      <c r="I26" s="154">
        <v>8</v>
      </c>
      <c r="J26" s="154">
        <f t="shared" ref="J26:J30" si="2">F26/I26*(2023-C26)</f>
        <v>27000</v>
      </c>
      <c r="K26" s="25">
        <f t="shared" si="1"/>
        <v>9000</v>
      </c>
      <c r="L26" s="155"/>
    </row>
    <row r="27" spans="1:12" s="156" customFormat="1">
      <c r="A27" s="7">
        <v>20</v>
      </c>
      <c r="B27" s="49" t="s">
        <v>52</v>
      </c>
      <c r="C27" s="48">
        <v>2017</v>
      </c>
      <c r="D27" s="48">
        <v>1</v>
      </c>
      <c r="E27" s="152">
        <v>162000</v>
      </c>
      <c r="F27" s="152">
        <f t="shared" si="0"/>
        <v>162000</v>
      </c>
      <c r="G27" s="153">
        <v>10</v>
      </c>
      <c r="H27" s="153">
        <v>0</v>
      </c>
      <c r="I27" s="154">
        <v>10</v>
      </c>
      <c r="J27" s="154">
        <f t="shared" si="2"/>
        <v>97200</v>
      </c>
      <c r="K27" s="25">
        <f t="shared" si="1"/>
        <v>64800</v>
      </c>
      <c r="L27" s="155"/>
    </row>
    <row r="28" spans="1:12" s="156" customFormat="1">
      <c r="A28" s="7">
        <v>21</v>
      </c>
      <c r="B28" s="49" t="s">
        <v>18</v>
      </c>
      <c r="C28" s="48">
        <v>2017</v>
      </c>
      <c r="D28" s="48">
        <v>20</v>
      </c>
      <c r="E28" s="152">
        <v>13500</v>
      </c>
      <c r="F28" s="152">
        <f t="shared" si="0"/>
        <v>270000</v>
      </c>
      <c r="G28" s="153">
        <v>10</v>
      </c>
      <c r="H28" s="153">
        <v>0</v>
      </c>
      <c r="I28" s="154">
        <v>10</v>
      </c>
      <c r="J28" s="154">
        <f t="shared" si="2"/>
        <v>162000</v>
      </c>
      <c r="K28" s="25">
        <f t="shared" si="1"/>
        <v>108000</v>
      </c>
      <c r="L28" s="155"/>
    </row>
    <row r="29" spans="1:12" s="155" customFormat="1">
      <c r="A29" s="14">
        <v>22</v>
      </c>
      <c r="B29" s="49" t="s">
        <v>7</v>
      </c>
      <c r="C29" s="48">
        <v>2017</v>
      </c>
      <c r="D29" s="48">
        <v>1</v>
      </c>
      <c r="E29" s="157">
        <v>117000</v>
      </c>
      <c r="F29" s="152">
        <f t="shared" si="0"/>
        <v>117000</v>
      </c>
      <c r="G29" s="158">
        <v>10</v>
      </c>
      <c r="H29" s="158">
        <v>0</v>
      </c>
      <c r="I29" s="159">
        <v>10</v>
      </c>
      <c r="J29" s="154">
        <f t="shared" si="2"/>
        <v>70200</v>
      </c>
      <c r="K29" s="25">
        <f t="shared" si="1"/>
        <v>46800</v>
      </c>
    </row>
    <row r="30" spans="1:12" s="155" customFormat="1">
      <c r="A30" s="7">
        <v>23</v>
      </c>
      <c r="B30" s="49" t="s">
        <v>19</v>
      </c>
      <c r="C30" s="48">
        <v>2017</v>
      </c>
      <c r="D30" s="48">
        <v>1</v>
      </c>
      <c r="E30" s="157">
        <v>27000</v>
      </c>
      <c r="F30" s="152">
        <f t="shared" si="0"/>
        <v>27000</v>
      </c>
      <c r="G30" s="158">
        <v>10</v>
      </c>
      <c r="H30" s="158">
        <v>0</v>
      </c>
      <c r="I30" s="159">
        <v>10</v>
      </c>
      <c r="J30" s="154">
        <f t="shared" si="2"/>
        <v>16200</v>
      </c>
      <c r="K30" s="25">
        <f t="shared" si="1"/>
        <v>10800</v>
      </c>
    </row>
    <row r="31" spans="1:12" s="155" customFormat="1">
      <c r="A31" s="14">
        <v>24</v>
      </c>
      <c r="B31" s="49" t="s">
        <v>53</v>
      </c>
      <c r="C31" s="48">
        <v>2016</v>
      </c>
      <c r="D31" s="48">
        <v>1</v>
      </c>
      <c r="E31" s="157">
        <v>192000</v>
      </c>
      <c r="F31" s="152">
        <f t="shared" si="0"/>
        <v>192000</v>
      </c>
      <c r="G31" s="158">
        <v>5</v>
      </c>
      <c r="H31" s="158">
        <v>1</v>
      </c>
      <c r="I31" s="159">
        <v>5</v>
      </c>
      <c r="J31" s="154">
        <v>192000</v>
      </c>
      <c r="K31" s="25">
        <f t="shared" si="1"/>
        <v>0</v>
      </c>
    </row>
    <row r="32" spans="1:12" s="155" customFormat="1">
      <c r="A32" s="7">
        <v>25</v>
      </c>
      <c r="B32" s="49" t="s">
        <v>54</v>
      </c>
      <c r="C32" s="48">
        <v>2016</v>
      </c>
      <c r="D32" s="48">
        <v>1</v>
      </c>
      <c r="E32" s="157">
        <v>176000</v>
      </c>
      <c r="F32" s="152">
        <f t="shared" si="0"/>
        <v>176000</v>
      </c>
      <c r="G32" s="158">
        <v>5</v>
      </c>
      <c r="H32" s="158">
        <v>1</v>
      </c>
      <c r="I32" s="159">
        <v>5</v>
      </c>
      <c r="J32" s="159">
        <v>176000</v>
      </c>
      <c r="K32" s="25">
        <f t="shared" si="1"/>
        <v>0</v>
      </c>
    </row>
    <row r="33" spans="1:11" s="155" customFormat="1">
      <c r="A33" s="7">
        <v>26</v>
      </c>
      <c r="B33" s="49" t="s">
        <v>55</v>
      </c>
      <c r="C33" s="48">
        <v>2016</v>
      </c>
      <c r="D33" s="48">
        <v>1</v>
      </c>
      <c r="E33" s="157">
        <v>68571.42857142858</v>
      </c>
      <c r="F33" s="152">
        <f t="shared" si="0"/>
        <v>68571.42857142858</v>
      </c>
      <c r="G33" s="158">
        <v>7</v>
      </c>
      <c r="H33" s="158">
        <v>1</v>
      </c>
      <c r="I33" s="159">
        <v>7</v>
      </c>
      <c r="J33" s="160">
        <f>F33/I33*(2023-C33)</f>
        <v>68571.42857142858</v>
      </c>
      <c r="K33" s="25">
        <f t="shared" si="1"/>
        <v>0</v>
      </c>
    </row>
    <row r="34" spans="1:11" s="155" customFormat="1">
      <c r="A34" s="14">
        <v>27</v>
      </c>
      <c r="B34" s="49" t="s">
        <v>56</v>
      </c>
      <c r="C34" s="48">
        <v>2017</v>
      </c>
      <c r="D34" s="48">
        <v>1</v>
      </c>
      <c r="E34" s="157">
        <v>27900</v>
      </c>
      <c r="F34" s="152">
        <f t="shared" si="0"/>
        <v>27900</v>
      </c>
      <c r="G34" s="158">
        <v>8</v>
      </c>
      <c r="H34" s="158">
        <v>0</v>
      </c>
      <c r="I34" s="159">
        <v>8</v>
      </c>
      <c r="J34" s="160">
        <f>F34/I34*(2023-C34)</f>
        <v>20925</v>
      </c>
      <c r="K34" s="25">
        <f t="shared" si="1"/>
        <v>6975</v>
      </c>
    </row>
    <row r="35" spans="1:11" s="155" customFormat="1">
      <c r="A35" s="7">
        <v>28</v>
      </c>
      <c r="B35" s="49" t="s">
        <v>56</v>
      </c>
      <c r="C35" s="48">
        <v>2017</v>
      </c>
      <c r="D35" s="48">
        <v>1</v>
      </c>
      <c r="E35" s="157">
        <v>21150</v>
      </c>
      <c r="F35" s="152">
        <f t="shared" si="0"/>
        <v>21150</v>
      </c>
      <c r="G35" s="158">
        <v>8</v>
      </c>
      <c r="H35" s="158">
        <v>0</v>
      </c>
      <c r="I35" s="159">
        <v>8</v>
      </c>
      <c r="J35" s="160">
        <f>F35/I35*(2023-C35)</f>
        <v>15862.5</v>
      </c>
      <c r="K35" s="25">
        <f t="shared" si="1"/>
        <v>5287.5</v>
      </c>
    </row>
    <row r="36" spans="1:11" s="155" customFormat="1">
      <c r="A36" s="14">
        <v>29</v>
      </c>
      <c r="B36" s="49" t="s">
        <v>455</v>
      </c>
      <c r="C36" s="48">
        <v>2017</v>
      </c>
      <c r="D36" s="48">
        <v>6</v>
      </c>
      <c r="E36" s="157">
        <v>50803.200000000004</v>
      </c>
      <c r="F36" s="152">
        <f t="shared" si="0"/>
        <v>304819.20000000001</v>
      </c>
      <c r="G36" s="158">
        <v>7</v>
      </c>
      <c r="H36" s="158">
        <v>0</v>
      </c>
      <c r="I36" s="159">
        <v>7</v>
      </c>
      <c r="J36" s="160">
        <f>F36/I36*(2023-C36)</f>
        <v>261273.59999999998</v>
      </c>
      <c r="K36" s="25">
        <f t="shared" si="1"/>
        <v>43545.600000000035</v>
      </c>
    </row>
    <row r="37" spans="1:11" s="155" customFormat="1" ht="28.5">
      <c r="A37" s="7">
        <v>30</v>
      </c>
      <c r="B37" s="49" t="s">
        <v>456</v>
      </c>
      <c r="C37" s="48">
        <v>2017</v>
      </c>
      <c r="D37" s="48">
        <v>5</v>
      </c>
      <c r="E37" s="157">
        <v>454636.79999999999</v>
      </c>
      <c r="F37" s="152">
        <f t="shared" si="0"/>
        <v>2273184</v>
      </c>
      <c r="G37" s="158">
        <v>5</v>
      </c>
      <c r="H37" s="158">
        <v>0</v>
      </c>
      <c r="I37" s="159">
        <v>5</v>
      </c>
      <c r="J37" s="160">
        <f>F37</f>
        <v>2273184</v>
      </c>
      <c r="K37" s="25">
        <f t="shared" si="1"/>
        <v>0</v>
      </c>
    </row>
    <row r="38" spans="1:11" s="155" customFormat="1" ht="28.5">
      <c r="A38" s="7">
        <v>31</v>
      </c>
      <c r="B38" s="49" t="s">
        <v>477</v>
      </c>
      <c r="C38" s="48">
        <v>2017</v>
      </c>
      <c r="D38" s="48">
        <v>5</v>
      </c>
      <c r="E38" s="157">
        <v>41220</v>
      </c>
      <c r="F38" s="152">
        <f t="shared" si="0"/>
        <v>206100</v>
      </c>
      <c r="G38" s="158">
        <v>7</v>
      </c>
      <c r="H38" s="158">
        <v>0</v>
      </c>
      <c r="I38" s="159">
        <v>7</v>
      </c>
      <c r="J38" s="160">
        <f>F38/I38*(2023-C38)</f>
        <v>176657.14285714284</v>
      </c>
      <c r="K38" s="25">
        <f t="shared" si="1"/>
        <v>29442.857142857159</v>
      </c>
    </row>
    <row r="39" spans="1:11">
      <c r="A39" s="14">
        <v>32</v>
      </c>
      <c r="B39" s="26" t="s">
        <v>457</v>
      </c>
      <c r="C39" s="7">
        <v>2017</v>
      </c>
      <c r="D39" s="7">
        <v>1</v>
      </c>
      <c r="E39" s="1">
        <v>710208</v>
      </c>
      <c r="F39" s="8">
        <f t="shared" si="0"/>
        <v>710208</v>
      </c>
      <c r="G39" s="33">
        <v>5</v>
      </c>
      <c r="H39" s="33">
        <v>0</v>
      </c>
      <c r="I39" s="15">
        <v>7</v>
      </c>
      <c r="J39" s="27">
        <f t="shared" ref="J39:J66" si="3">F39/I39*(2023-C39)</f>
        <v>608749.71428571432</v>
      </c>
      <c r="K39" s="25">
        <f t="shared" si="1"/>
        <v>101458.28571428568</v>
      </c>
    </row>
    <row r="40" spans="1:11" ht="33.75" customHeight="1">
      <c r="A40" s="7">
        <v>33</v>
      </c>
      <c r="B40" s="26" t="s">
        <v>473</v>
      </c>
      <c r="C40" s="7">
        <v>2017</v>
      </c>
      <c r="D40" s="7">
        <v>1</v>
      </c>
      <c r="E40" s="1">
        <v>467596.79999999999</v>
      </c>
      <c r="F40" s="8">
        <f t="shared" si="0"/>
        <v>467596.79999999999</v>
      </c>
      <c r="G40" s="33">
        <v>5</v>
      </c>
      <c r="H40" s="33">
        <v>0</v>
      </c>
      <c r="I40" s="15">
        <v>8</v>
      </c>
      <c r="J40" s="27">
        <f t="shared" si="3"/>
        <v>350697.6</v>
      </c>
      <c r="K40" s="25">
        <f t="shared" si="1"/>
        <v>116899.20000000001</v>
      </c>
    </row>
    <row r="41" spans="1:11" ht="42.75">
      <c r="A41" s="14">
        <v>34</v>
      </c>
      <c r="B41" s="26" t="s">
        <v>474</v>
      </c>
      <c r="C41" s="7">
        <v>2017</v>
      </c>
      <c r="D41" s="7">
        <v>1</v>
      </c>
      <c r="E41" s="1">
        <v>840844.80000000005</v>
      </c>
      <c r="F41" s="8">
        <f t="shared" si="0"/>
        <v>840844.80000000005</v>
      </c>
      <c r="G41" s="33">
        <v>5</v>
      </c>
      <c r="H41" s="33">
        <v>0</v>
      </c>
      <c r="I41" s="15">
        <v>8</v>
      </c>
      <c r="J41" s="27">
        <f t="shared" si="3"/>
        <v>630633.60000000009</v>
      </c>
      <c r="K41" s="25">
        <f t="shared" si="1"/>
        <v>210211.19999999995</v>
      </c>
    </row>
    <row r="42" spans="1:11" ht="17.25" customHeight="1">
      <c r="A42" s="7">
        <v>35</v>
      </c>
      <c r="B42" s="26" t="s">
        <v>466</v>
      </c>
      <c r="C42" s="7">
        <v>2017</v>
      </c>
      <c r="D42" s="7">
        <v>1</v>
      </c>
      <c r="E42" s="1">
        <v>221875.20000000001</v>
      </c>
      <c r="F42" s="8">
        <f t="shared" si="0"/>
        <v>221875.20000000001</v>
      </c>
      <c r="G42" s="33">
        <v>7</v>
      </c>
      <c r="H42" s="33">
        <v>0</v>
      </c>
      <c r="I42" s="15">
        <v>8</v>
      </c>
      <c r="J42" s="27">
        <f t="shared" si="3"/>
        <v>166406.40000000002</v>
      </c>
      <c r="K42" s="25">
        <f t="shared" si="1"/>
        <v>55468.799999999988</v>
      </c>
    </row>
    <row r="43" spans="1:11" ht="28.5">
      <c r="A43" s="7">
        <v>36</v>
      </c>
      <c r="B43" s="26" t="s">
        <v>478</v>
      </c>
      <c r="C43" s="7">
        <v>2017</v>
      </c>
      <c r="D43" s="7">
        <v>1</v>
      </c>
      <c r="E43" s="1">
        <v>244800</v>
      </c>
      <c r="F43" s="8">
        <f t="shared" si="0"/>
        <v>244800</v>
      </c>
      <c r="G43" s="33">
        <v>7</v>
      </c>
      <c r="H43" s="33">
        <v>0</v>
      </c>
      <c r="I43" s="15">
        <v>7</v>
      </c>
      <c r="J43" s="27">
        <f t="shared" si="3"/>
        <v>209828.57142857142</v>
      </c>
      <c r="K43" s="25">
        <f t="shared" si="1"/>
        <v>34971.42857142858</v>
      </c>
    </row>
    <row r="44" spans="1:11" ht="28.5">
      <c r="A44" s="14">
        <v>37</v>
      </c>
      <c r="B44" s="26" t="s">
        <v>467</v>
      </c>
      <c r="C44" s="7">
        <v>2017</v>
      </c>
      <c r="D44" s="7">
        <v>1</v>
      </c>
      <c r="E44" s="1">
        <v>10238.4</v>
      </c>
      <c r="F44" s="8">
        <f t="shared" si="0"/>
        <v>10238.4</v>
      </c>
      <c r="G44" s="33">
        <v>7</v>
      </c>
      <c r="H44" s="33">
        <v>0</v>
      </c>
      <c r="I44" s="15">
        <v>8</v>
      </c>
      <c r="J44" s="27">
        <f t="shared" si="3"/>
        <v>7678.7999999999993</v>
      </c>
      <c r="K44" s="25">
        <f t="shared" si="1"/>
        <v>2559.6000000000004</v>
      </c>
    </row>
    <row r="45" spans="1:11" ht="28.5">
      <c r="A45" s="7">
        <v>38</v>
      </c>
      <c r="B45" s="26" t="s">
        <v>479</v>
      </c>
      <c r="C45" s="7">
        <v>2017</v>
      </c>
      <c r="D45" s="7">
        <v>1</v>
      </c>
      <c r="E45" s="1">
        <v>52830</v>
      </c>
      <c r="F45" s="8">
        <f t="shared" si="0"/>
        <v>52830</v>
      </c>
      <c r="G45" s="33">
        <v>7</v>
      </c>
      <c r="H45" s="33">
        <v>0</v>
      </c>
      <c r="I45" s="15">
        <v>8</v>
      </c>
      <c r="J45" s="27">
        <f t="shared" si="3"/>
        <v>39622.5</v>
      </c>
      <c r="K45" s="25">
        <f t="shared" si="1"/>
        <v>13207.5</v>
      </c>
    </row>
    <row r="46" spans="1:11" ht="42.75">
      <c r="A46" s="14">
        <v>39</v>
      </c>
      <c r="B46" s="26" t="s">
        <v>385</v>
      </c>
      <c r="C46" s="7">
        <v>2018</v>
      </c>
      <c r="D46" s="7">
        <v>1</v>
      </c>
      <c r="E46" s="8">
        <v>195000</v>
      </c>
      <c r="F46" s="8">
        <f t="shared" si="0"/>
        <v>195000</v>
      </c>
      <c r="I46" s="15">
        <v>5</v>
      </c>
      <c r="J46" s="27">
        <f>F46/I46*(2023-C46)</f>
        <v>195000</v>
      </c>
      <c r="K46" s="25">
        <f t="shared" si="1"/>
        <v>0</v>
      </c>
    </row>
    <row r="47" spans="1:11">
      <c r="A47" s="7">
        <v>40</v>
      </c>
      <c r="B47" s="26" t="s">
        <v>133</v>
      </c>
      <c r="C47" s="7">
        <v>2018</v>
      </c>
      <c r="D47" s="7">
        <v>1</v>
      </c>
      <c r="E47" s="8">
        <v>30000</v>
      </c>
      <c r="F47" s="8">
        <f t="shared" si="0"/>
        <v>30000</v>
      </c>
      <c r="I47" s="15">
        <v>7</v>
      </c>
      <c r="J47" s="27">
        <f t="shared" si="3"/>
        <v>21428.571428571428</v>
      </c>
      <c r="K47" s="25">
        <f t="shared" si="1"/>
        <v>8571.4285714285725</v>
      </c>
    </row>
    <row r="48" spans="1:11">
      <c r="A48" s="7">
        <v>41</v>
      </c>
      <c r="B48" s="26" t="s">
        <v>135</v>
      </c>
      <c r="C48" s="7">
        <v>2018</v>
      </c>
      <c r="D48" s="7">
        <v>41.3</v>
      </c>
      <c r="E48" s="8">
        <v>9700</v>
      </c>
      <c r="F48" s="8">
        <f t="shared" si="0"/>
        <v>400610</v>
      </c>
      <c r="I48" s="15">
        <v>8</v>
      </c>
      <c r="J48" s="27">
        <f t="shared" si="3"/>
        <v>250381.25</v>
      </c>
      <c r="K48" s="25">
        <f t="shared" si="1"/>
        <v>150228.75</v>
      </c>
    </row>
    <row r="49" spans="1:11" ht="28.5">
      <c r="A49" s="14">
        <v>42</v>
      </c>
      <c r="B49" s="26" t="s">
        <v>142</v>
      </c>
      <c r="C49" s="7">
        <v>2018</v>
      </c>
      <c r="D49" s="7">
        <v>2</v>
      </c>
      <c r="E49" s="8">
        <v>128000</v>
      </c>
      <c r="F49" s="8">
        <f t="shared" si="0"/>
        <v>256000</v>
      </c>
      <c r="I49" s="15">
        <v>7</v>
      </c>
      <c r="J49" s="27">
        <f t="shared" si="3"/>
        <v>182857.14285714287</v>
      </c>
      <c r="K49" s="25">
        <f t="shared" si="1"/>
        <v>73142.85714285713</v>
      </c>
    </row>
    <row r="50" spans="1:11" ht="28.5">
      <c r="A50" s="7">
        <v>43</v>
      </c>
      <c r="B50" s="26" t="s">
        <v>144</v>
      </c>
      <c r="C50" s="7">
        <v>2018</v>
      </c>
      <c r="D50" s="7">
        <v>1</v>
      </c>
      <c r="E50" s="8">
        <v>336000</v>
      </c>
      <c r="F50" s="8">
        <f t="shared" si="0"/>
        <v>336000</v>
      </c>
      <c r="I50" s="15">
        <v>7</v>
      </c>
      <c r="J50" s="27">
        <f t="shared" si="3"/>
        <v>240000</v>
      </c>
      <c r="K50" s="25">
        <f t="shared" si="1"/>
        <v>96000</v>
      </c>
    </row>
    <row r="51" spans="1:11" ht="28.5">
      <c r="A51" s="14">
        <v>44</v>
      </c>
      <c r="B51" s="26" t="s">
        <v>143</v>
      </c>
      <c r="C51" s="7">
        <v>2018</v>
      </c>
      <c r="D51" s="7">
        <v>1</v>
      </c>
      <c r="E51" s="8">
        <v>337200</v>
      </c>
      <c r="F51" s="8">
        <f t="shared" si="0"/>
        <v>337200</v>
      </c>
      <c r="I51" s="15">
        <v>7</v>
      </c>
      <c r="J51" s="27">
        <f t="shared" si="3"/>
        <v>240857.14285714287</v>
      </c>
      <c r="K51" s="25">
        <f t="shared" si="1"/>
        <v>96342.85714285713</v>
      </c>
    </row>
    <row r="52" spans="1:11" ht="28.5">
      <c r="A52" s="7">
        <v>45</v>
      </c>
      <c r="B52" s="26" t="s">
        <v>145</v>
      </c>
      <c r="C52" s="7">
        <v>2018</v>
      </c>
      <c r="D52" s="7">
        <v>1</v>
      </c>
      <c r="E52" s="8">
        <v>53776</v>
      </c>
      <c r="F52" s="8">
        <f t="shared" si="0"/>
        <v>53776</v>
      </c>
      <c r="I52" s="15">
        <v>8</v>
      </c>
      <c r="J52" s="27">
        <f t="shared" si="3"/>
        <v>33610</v>
      </c>
      <c r="K52" s="25">
        <f t="shared" si="1"/>
        <v>20166</v>
      </c>
    </row>
    <row r="53" spans="1:11" ht="42.75">
      <c r="A53" s="7">
        <v>46</v>
      </c>
      <c r="B53" s="26" t="s">
        <v>384</v>
      </c>
      <c r="C53" s="7">
        <v>2018</v>
      </c>
      <c r="D53" s="7">
        <v>5</v>
      </c>
      <c r="E53" s="8">
        <v>86064</v>
      </c>
      <c r="F53" s="8">
        <f t="shared" si="0"/>
        <v>430320</v>
      </c>
      <c r="I53" s="15">
        <v>10</v>
      </c>
      <c r="J53" s="27">
        <f>F53/I53*(2023-C53)</f>
        <v>215160</v>
      </c>
      <c r="K53" s="25">
        <f t="shared" si="1"/>
        <v>215160</v>
      </c>
    </row>
    <row r="54" spans="1:11" ht="42.75">
      <c r="A54" s="14">
        <v>47</v>
      </c>
      <c r="B54" s="26" t="s">
        <v>383</v>
      </c>
      <c r="C54" s="7">
        <v>2018</v>
      </c>
      <c r="D54" s="7">
        <v>1</v>
      </c>
      <c r="E54" s="8">
        <v>183690</v>
      </c>
      <c r="F54" s="8">
        <f t="shared" si="0"/>
        <v>183690</v>
      </c>
      <c r="I54" s="15">
        <v>10</v>
      </c>
      <c r="J54" s="27">
        <f t="shared" si="3"/>
        <v>91845</v>
      </c>
      <c r="K54" s="25">
        <f t="shared" si="1"/>
        <v>91845</v>
      </c>
    </row>
    <row r="55" spans="1:11" ht="28.5">
      <c r="A55" s="7">
        <v>48</v>
      </c>
      <c r="B55" s="26" t="s">
        <v>382</v>
      </c>
      <c r="C55" s="7">
        <v>2018</v>
      </c>
      <c r="D55" s="7">
        <v>1</v>
      </c>
      <c r="E55" s="8">
        <v>64230</v>
      </c>
      <c r="F55" s="8">
        <f t="shared" si="0"/>
        <v>64230</v>
      </c>
      <c r="I55" s="15">
        <v>10</v>
      </c>
      <c r="J55" s="27">
        <f t="shared" si="3"/>
        <v>32115</v>
      </c>
      <c r="K55" s="25">
        <f t="shared" si="1"/>
        <v>32115</v>
      </c>
    </row>
    <row r="56" spans="1:11" ht="28.5">
      <c r="A56" s="14">
        <v>49</v>
      </c>
      <c r="B56" s="26" t="s">
        <v>381</v>
      </c>
      <c r="C56" s="7">
        <v>2018</v>
      </c>
      <c r="D56" s="7">
        <v>1</v>
      </c>
      <c r="E56" s="8">
        <v>61660</v>
      </c>
      <c r="F56" s="8">
        <f t="shared" si="0"/>
        <v>61660</v>
      </c>
      <c r="I56" s="15">
        <v>10</v>
      </c>
      <c r="J56" s="27">
        <f t="shared" si="3"/>
        <v>30830</v>
      </c>
      <c r="K56" s="25">
        <f t="shared" si="1"/>
        <v>30830</v>
      </c>
    </row>
    <row r="57" spans="1:11" ht="38.25">
      <c r="A57" s="7">
        <v>50</v>
      </c>
      <c r="B57" s="46" t="s">
        <v>386</v>
      </c>
      <c r="C57" s="7">
        <v>2018</v>
      </c>
      <c r="D57" s="7">
        <v>5</v>
      </c>
      <c r="E57" s="8">
        <v>51380</v>
      </c>
      <c r="F57" s="8">
        <f t="shared" si="0"/>
        <v>256900</v>
      </c>
      <c r="I57" s="15">
        <v>10</v>
      </c>
      <c r="J57" s="27">
        <f t="shared" si="3"/>
        <v>128450</v>
      </c>
      <c r="K57" s="25">
        <f t="shared" si="1"/>
        <v>128450</v>
      </c>
    </row>
    <row r="58" spans="1:11" ht="28.5">
      <c r="A58" s="7">
        <v>51</v>
      </c>
      <c r="B58" s="26" t="s">
        <v>387</v>
      </c>
      <c r="C58" s="7">
        <v>2018</v>
      </c>
      <c r="D58" s="7">
        <v>2</v>
      </c>
      <c r="E58" s="8">
        <v>55235</v>
      </c>
      <c r="F58" s="8">
        <f t="shared" si="0"/>
        <v>110470</v>
      </c>
      <c r="I58" s="15">
        <v>10</v>
      </c>
      <c r="J58" s="27">
        <f t="shared" si="3"/>
        <v>55235</v>
      </c>
      <c r="K58" s="25">
        <f t="shared" si="1"/>
        <v>55235</v>
      </c>
    </row>
    <row r="59" spans="1:11" ht="25.5">
      <c r="A59" s="14">
        <v>52</v>
      </c>
      <c r="B59" s="46" t="s">
        <v>388</v>
      </c>
      <c r="C59" s="7">
        <v>2018</v>
      </c>
      <c r="D59" s="7">
        <v>3</v>
      </c>
      <c r="E59" s="8">
        <v>38536.666666666664</v>
      </c>
      <c r="F59" s="8">
        <f t="shared" si="0"/>
        <v>115610</v>
      </c>
      <c r="I59" s="15">
        <v>10</v>
      </c>
      <c r="J59" s="27">
        <f t="shared" si="3"/>
        <v>57805</v>
      </c>
      <c r="K59" s="25">
        <f t="shared" si="1"/>
        <v>57805</v>
      </c>
    </row>
    <row r="60" spans="1:11" ht="28.5">
      <c r="A60" s="7">
        <v>53</v>
      </c>
      <c r="B60" s="26" t="s">
        <v>380</v>
      </c>
      <c r="C60" s="7">
        <v>2018</v>
      </c>
      <c r="D60" s="7">
        <v>1</v>
      </c>
      <c r="E60" s="8">
        <v>86060</v>
      </c>
      <c r="F60" s="8">
        <f t="shared" si="0"/>
        <v>86060</v>
      </c>
      <c r="I60" s="15">
        <v>10</v>
      </c>
      <c r="J60" s="27">
        <f t="shared" si="3"/>
        <v>43030</v>
      </c>
      <c r="K60" s="25">
        <f t="shared" si="1"/>
        <v>43030</v>
      </c>
    </row>
    <row r="61" spans="1:11">
      <c r="A61" s="14">
        <v>54</v>
      </c>
      <c r="B61" s="26" t="s">
        <v>139</v>
      </c>
      <c r="C61" s="7">
        <v>2018</v>
      </c>
      <c r="D61" s="7">
        <v>6</v>
      </c>
      <c r="E61" s="8">
        <v>61651.666666666664</v>
      </c>
      <c r="F61" s="8">
        <f t="shared" si="0"/>
        <v>369910</v>
      </c>
      <c r="I61" s="24">
        <v>10</v>
      </c>
      <c r="J61" s="27">
        <f t="shared" si="3"/>
        <v>184955</v>
      </c>
      <c r="K61" s="25">
        <f t="shared" si="1"/>
        <v>184955</v>
      </c>
    </row>
    <row r="62" spans="1:11">
      <c r="A62" s="7">
        <v>55</v>
      </c>
      <c r="B62" s="26" t="s">
        <v>140</v>
      </c>
      <c r="C62" s="7">
        <v>2018</v>
      </c>
      <c r="D62" s="7">
        <v>5</v>
      </c>
      <c r="E62" s="8">
        <v>26972</v>
      </c>
      <c r="F62" s="8">
        <f t="shared" si="0"/>
        <v>134860</v>
      </c>
      <c r="I62" s="24">
        <v>10</v>
      </c>
      <c r="J62" s="27">
        <f t="shared" si="3"/>
        <v>67430</v>
      </c>
      <c r="K62" s="25">
        <f t="shared" si="1"/>
        <v>67430</v>
      </c>
    </row>
    <row r="63" spans="1:11">
      <c r="A63" s="7">
        <v>56</v>
      </c>
      <c r="B63" s="26" t="s">
        <v>141</v>
      </c>
      <c r="C63" s="7">
        <v>2018</v>
      </c>
      <c r="D63" s="7">
        <v>2</v>
      </c>
      <c r="E63" s="8">
        <v>44970</v>
      </c>
      <c r="F63" s="8">
        <f t="shared" si="0"/>
        <v>89940</v>
      </c>
      <c r="I63" s="24">
        <v>10</v>
      </c>
      <c r="J63" s="27">
        <f t="shared" si="3"/>
        <v>44970</v>
      </c>
      <c r="K63" s="25">
        <f t="shared" si="1"/>
        <v>44970</v>
      </c>
    </row>
    <row r="64" spans="1:11">
      <c r="A64" s="14">
        <v>57</v>
      </c>
      <c r="B64" s="26" t="s">
        <v>171</v>
      </c>
      <c r="C64" s="7">
        <v>2018</v>
      </c>
      <c r="D64" s="7">
        <v>2</v>
      </c>
      <c r="E64" s="8">
        <v>29000</v>
      </c>
      <c r="F64" s="8">
        <f t="shared" si="0"/>
        <v>58000</v>
      </c>
      <c r="G64" s="35"/>
      <c r="H64" s="35"/>
      <c r="I64" s="24">
        <v>10</v>
      </c>
      <c r="J64" s="27">
        <f t="shared" si="3"/>
        <v>29000</v>
      </c>
      <c r="K64" s="25">
        <f t="shared" si="1"/>
        <v>29000</v>
      </c>
    </row>
    <row r="65" spans="1:11">
      <c r="A65" s="7">
        <v>58</v>
      </c>
      <c r="B65" s="26" t="s">
        <v>172</v>
      </c>
      <c r="C65" s="7">
        <v>2018</v>
      </c>
      <c r="D65" s="7">
        <v>4</v>
      </c>
      <c r="E65" s="8">
        <v>25000</v>
      </c>
      <c r="F65" s="8">
        <f t="shared" si="0"/>
        <v>100000</v>
      </c>
      <c r="G65" s="35"/>
      <c r="H65" s="35"/>
      <c r="I65" s="24">
        <v>10</v>
      </c>
      <c r="J65" s="27">
        <f t="shared" si="3"/>
        <v>50000</v>
      </c>
      <c r="K65" s="25">
        <f t="shared" si="1"/>
        <v>50000</v>
      </c>
    </row>
    <row r="66" spans="1:11">
      <c r="A66" s="14">
        <v>59</v>
      </c>
      <c r="B66" s="26" t="s">
        <v>173</v>
      </c>
      <c r="C66" s="7">
        <v>2018</v>
      </c>
      <c r="D66" s="7">
        <v>8</v>
      </c>
      <c r="E66" s="8">
        <v>8500</v>
      </c>
      <c r="F66" s="8">
        <f t="shared" si="0"/>
        <v>68000</v>
      </c>
      <c r="G66" s="35"/>
      <c r="H66" s="35"/>
      <c r="I66" s="24">
        <v>10</v>
      </c>
      <c r="J66" s="27">
        <f t="shared" si="3"/>
        <v>34000</v>
      </c>
      <c r="K66" s="25">
        <f t="shared" si="1"/>
        <v>34000</v>
      </c>
    </row>
    <row r="67" spans="1:11" ht="16.5" customHeight="1">
      <c r="A67" s="7">
        <v>60</v>
      </c>
      <c r="B67" s="26" t="s">
        <v>175</v>
      </c>
      <c r="C67" s="7">
        <v>2018</v>
      </c>
      <c r="D67" s="7">
        <v>35</v>
      </c>
      <c r="E67" s="8">
        <v>84900</v>
      </c>
      <c r="F67" s="8">
        <f t="shared" si="0"/>
        <v>2971500</v>
      </c>
      <c r="G67" s="34"/>
      <c r="H67" s="34"/>
      <c r="I67" s="24">
        <v>20</v>
      </c>
      <c r="J67" s="24">
        <v>1188600</v>
      </c>
      <c r="K67" s="25">
        <f t="shared" si="1"/>
        <v>1782900</v>
      </c>
    </row>
    <row r="68" spans="1:11" s="155" customFormat="1" ht="20.25" customHeight="1">
      <c r="A68" s="7">
        <v>61</v>
      </c>
      <c r="B68" s="161" t="s">
        <v>136</v>
      </c>
      <c r="C68" s="48">
        <v>2018</v>
      </c>
      <c r="D68" s="48">
        <v>1</v>
      </c>
      <c r="E68" s="152">
        <v>885835</v>
      </c>
      <c r="F68" s="152">
        <f t="shared" si="0"/>
        <v>885835</v>
      </c>
      <c r="G68" s="158"/>
      <c r="H68" s="158"/>
      <c r="I68" s="154">
        <v>20</v>
      </c>
      <c r="J68" s="160">
        <f>F68/I68*(2023-C68)</f>
        <v>221458.75</v>
      </c>
      <c r="K68" s="25">
        <f t="shared" si="1"/>
        <v>664376.25</v>
      </c>
    </row>
    <row r="69" spans="1:11" s="155" customFormat="1">
      <c r="A69" s="14">
        <v>62</v>
      </c>
      <c r="B69" s="49" t="s">
        <v>157</v>
      </c>
      <c r="C69" s="48">
        <v>2019</v>
      </c>
      <c r="D69" s="48">
        <v>10</v>
      </c>
      <c r="E69" s="152">
        <v>19200</v>
      </c>
      <c r="F69" s="152">
        <f t="shared" si="0"/>
        <v>192000</v>
      </c>
      <c r="G69" s="158"/>
      <c r="H69" s="158"/>
      <c r="I69" s="154">
        <v>10</v>
      </c>
      <c r="J69" s="159">
        <f>F69/I69*(2023-C69)</f>
        <v>76800</v>
      </c>
      <c r="K69" s="25">
        <f t="shared" si="1"/>
        <v>115200</v>
      </c>
    </row>
    <row r="70" spans="1:11" s="155" customFormat="1" ht="28.5">
      <c r="A70" s="7">
        <v>63</v>
      </c>
      <c r="B70" s="49" t="s">
        <v>158</v>
      </c>
      <c r="C70" s="48">
        <v>2019</v>
      </c>
      <c r="D70" s="48">
        <v>1</v>
      </c>
      <c r="E70" s="152">
        <v>65000</v>
      </c>
      <c r="F70" s="152">
        <f t="shared" si="0"/>
        <v>65000</v>
      </c>
      <c r="G70" s="158"/>
      <c r="H70" s="158"/>
      <c r="I70" s="154">
        <v>10</v>
      </c>
      <c r="J70" s="159">
        <f>F70/I70*(2023-C70)</f>
        <v>26000</v>
      </c>
      <c r="K70" s="25">
        <f t="shared" si="1"/>
        <v>39000</v>
      </c>
    </row>
    <row r="71" spans="1:11" s="155" customFormat="1">
      <c r="A71" s="14">
        <v>64</v>
      </c>
      <c r="B71" s="49" t="s">
        <v>137</v>
      </c>
      <c r="C71" s="48">
        <v>2019</v>
      </c>
      <c r="D71" s="48">
        <v>1</v>
      </c>
      <c r="E71" s="152">
        <v>255000</v>
      </c>
      <c r="F71" s="152">
        <f t="shared" si="0"/>
        <v>255000</v>
      </c>
      <c r="G71" s="158"/>
      <c r="H71" s="158"/>
      <c r="I71" s="159">
        <v>5</v>
      </c>
      <c r="J71" s="159">
        <f t="shared" ref="J71:J129" si="4">F71/I71*(2023-C71)</f>
        <v>204000</v>
      </c>
      <c r="K71" s="25">
        <f t="shared" si="1"/>
        <v>51000</v>
      </c>
    </row>
    <row r="72" spans="1:11" s="155" customFormat="1" ht="42.75">
      <c r="A72" s="7">
        <v>65</v>
      </c>
      <c r="B72" s="49" t="s">
        <v>379</v>
      </c>
      <c r="C72" s="48">
        <v>2019</v>
      </c>
      <c r="D72" s="48">
        <v>1</v>
      </c>
      <c r="E72" s="152">
        <v>175000</v>
      </c>
      <c r="F72" s="152">
        <f t="shared" si="0"/>
        <v>175000</v>
      </c>
      <c r="G72" s="158"/>
      <c r="H72" s="158"/>
      <c r="I72" s="159">
        <v>5</v>
      </c>
      <c r="J72" s="159">
        <f t="shared" si="4"/>
        <v>140000</v>
      </c>
      <c r="K72" s="25">
        <f t="shared" si="1"/>
        <v>35000</v>
      </c>
    </row>
    <row r="73" spans="1:11" s="155" customFormat="1">
      <c r="A73" s="7">
        <v>66</v>
      </c>
      <c r="B73" s="49" t="s">
        <v>138</v>
      </c>
      <c r="C73" s="48">
        <v>2019</v>
      </c>
      <c r="D73" s="48">
        <v>1</v>
      </c>
      <c r="E73" s="152">
        <v>70000</v>
      </c>
      <c r="F73" s="152">
        <f t="shared" ref="F73:F129" si="5">D73*E73</f>
        <v>70000</v>
      </c>
      <c r="G73" s="158"/>
      <c r="H73" s="158"/>
      <c r="I73" s="159">
        <v>7</v>
      </c>
      <c r="J73" s="159">
        <f t="shared" si="4"/>
        <v>40000</v>
      </c>
      <c r="K73" s="25">
        <f t="shared" ref="K73:K129" si="6">F73-J73</f>
        <v>30000</v>
      </c>
    </row>
    <row r="74" spans="1:11" s="155" customFormat="1">
      <c r="A74" s="14">
        <v>67</v>
      </c>
      <c r="B74" s="49" t="s">
        <v>134</v>
      </c>
      <c r="C74" s="48">
        <v>2019</v>
      </c>
      <c r="D74" s="48">
        <v>1</v>
      </c>
      <c r="E74" s="152">
        <v>560000</v>
      </c>
      <c r="F74" s="152">
        <f t="shared" si="5"/>
        <v>560000</v>
      </c>
      <c r="G74" s="158"/>
      <c r="H74" s="158"/>
      <c r="I74" s="159"/>
      <c r="J74" s="159"/>
      <c r="K74" s="25">
        <f t="shared" si="6"/>
        <v>560000</v>
      </c>
    </row>
    <row r="75" spans="1:11" s="155" customFormat="1">
      <c r="A75" s="7">
        <v>68</v>
      </c>
      <c r="B75" s="49" t="s">
        <v>150</v>
      </c>
      <c r="C75" s="48">
        <v>2019</v>
      </c>
      <c r="D75" s="48">
        <v>1</v>
      </c>
      <c r="E75" s="152">
        <v>365000</v>
      </c>
      <c r="F75" s="152">
        <f t="shared" si="5"/>
        <v>365000</v>
      </c>
      <c r="G75" s="158"/>
      <c r="H75" s="158"/>
      <c r="I75" s="159">
        <v>8</v>
      </c>
      <c r="J75" s="159">
        <f t="shared" si="4"/>
        <v>182500</v>
      </c>
      <c r="K75" s="25">
        <f t="shared" si="6"/>
        <v>182500</v>
      </c>
    </row>
    <row r="76" spans="1:11" s="155" customFormat="1">
      <c r="A76" s="14">
        <v>69</v>
      </c>
      <c r="B76" s="49" t="s">
        <v>174</v>
      </c>
      <c r="C76" s="48">
        <v>2019</v>
      </c>
      <c r="D76" s="48">
        <v>1</v>
      </c>
      <c r="E76" s="152">
        <v>37900</v>
      </c>
      <c r="F76" s="152">
        <f t="shared" si="5"/>
        <v>37900</v>
      </c>
      <c r="G76" s="158"/>
      <c r="H76" s="158"/>
      <c r="I76" s="159">
        <v>10</v>
      </c>
      <c r="J76" s="159">
        <f t="shared" si="4"/>
        <v>15160</v>
      </c>
      <c r="K76" s="25">
        <f t="shared" si="6"/>
        <v>22740</v>
      </c>
    </row>
    <row r="77" spans="1:11" s="155" customFormat="1" ht="29.25" customHeight="1">
      <c r="A77" s="7">
        <v>70</v>
      </c>
      <c r="B77" s="49" t="s">
        <v>378</v>
      </c>
      <c r="C77" s="48">
        <v>2019</v>
      </c>
      <c r="D77" s="48">
        <v>1</v>
      </c>
      <c r="E77" s="152">
        <v>60000</v>
      </c>
      <c r="F77" s="152">
        <f t="shared" si="5"/>
        <v>60000</v>
      </c>
      <c r="G77" s="158"/>
      <c r="H77" s="158"/>
      <c r="I77" s="159">
        <v>10</v>
      </c>
      <c r="J77" s="159">
        <f t="shared" si="4"/>
        <v>24000</v>
      </c>
      <c r="K77" s="25">
        <f t="shared" si="6"/>
        <v>36000</v>
      </c>
    </row>
    <row r="78" spans="1:11" s="155" customFormat="1" ht="27.75" customHeight="1">
      <c r="A78" s="7">
        <v>71</v>
      </c>
      <c r="B78" s="49" t="s">
        <v>389</v>
      </c>
      <c r="C78" s="48">
        <v>2019</v>
      </c>
      <c r="D78" s="48">
        <v>1</v>
      </c>
      <c r="E78" s="152">
        <v>50000</v>
      </c>
      <c r="F78" s="152">
        <f t="shared" si="5"/>
        <v>50000</v>
      </c>
      <c r="G78" s="158"/>
      <c r="H78" s="158"/>
      <c r="I78" s="159">
        <v>10</v>
      </c>
      <c r="J78" s="159">
        <f t="shared" si="4"/>
        <v>20000</v>
      </c>
      <c r="K78" s="25">
        <f t="shared" si="6"/>
        <v>30000</v>
      </c>
    </row>
    <row r="79" spans="1:11" s="155" customFormat="1">
      <c r="A79" s="14">
        <v>72</v>
      </c>
      <c r="B79" s="49" t="s">
        <v>153</v>
      </c>
      <c r="C79" s="48">
        <v>2019</v>
      </c>
      <c r="D79" s="48">
        <v>1</v>
      </c>
      <c r="E79" s="152">
        <v>13000</v>
      </c>
      <c r="F79" s="152">
        <f t="shared" si="5"/>
        <v>13000</v>
      </c>
      <c r="G79" s="158"/>
      <c r="H79" s="158"/>
      <c r="I79" s="159">
        <v>10</v>
      </c>
      <c r="J79" s="159">
        <f t="shared" si="4"/>
        <v>5200</v>
      </c>
      <c r="K79" s="25">
        <f t="shared" si="6"/>
        <v>7800</v>
      </c>
    </row>
    <row r="80" spans="1:11" s="155" customFormat="1" ht="28.5">
      <c r="A80" s="7">
        <v>73</v>
      </c>
      <c r="B80" s="49" t="s">
        <v>377</v>
      </c>
      <c r="C80" s="48">
        <v>2019</v>
      </c>
      <c r="D80" s="48">
        <v>1</v>
      </c>
      <c r="E80" s="152">
        <v>60000</v>
      </c>
      <c r="F80" s="152">
        <f t="shared" si="5"/>
        <v>60000</v>
      </c>
      <c r="G80" s="158"/>
      <c r="H80" s="158"/>
      <c r="I80" s="159">
        <v>10</v>
      </c>
      <c r="J80" s="159">
        <f t="shared" si="4"/>
        <v>24000</v>
      </c>
      <c r="K80" s="25">
        <f t="shared" si="6"/>
        <v>36000</v>
      </c>
    </row>
    <row r="81" spans="1:11" s="155" customFormat="1">
      <c r="A81" s="14">
        <v>74</v>
      </c>
      <c r="B81" s="49" t="s">
        <v>154</v>
      </c>
      <c r="C81" s="48">
        <v>2019</v>
      </c>
      <c r="D81" s="48">
        <v>5</v>
      </c>
      <c r="E81" s="152">
        <v>14000</v>
      </c>
      <c r="F81" s="152">
        <f t="shared" si="5"/>
        <v>70000</v>
      </c>
      <c r="G81" s="158"/>
      <c r="H81" s="158"/>
      <c r="I81" s="159">
        <v>10</v>
      </c>
      <c r="J81" s="159">
        <f t="shared" si="4"/>
        <v>28000</v>
      </c>
      <c r="K81" s="25">
        <f t="shared" si="6"/>
        <v>42000</v>
      </c>
    </row>
    <row r="82" spans="1:11" s="155" customFormat="1">
      <c r="A82" s="7">
        <v>75</v>
      </c>
      <c r="B82" s="49" t="s">
        <v>156</v>
      </c>
      <c r="C82" s="48">
        <v>2019</v>
      </c>
      <c r="D82" s="48">
        <v>9</v>
      </c>
      <c r="E82" s="152">
        <v>4800</v>
      </c>
      <c r="F82" s="152">
        <f t="shared" si="5"/>
        <v>43200</v>
      </c>
      <c r="G82" s="158"/>
      <c r="H82" s="158"/>
      <c r="I82" s="159">
        <v>10</v>
      </c>
      <c r="J82" s="159">
        <f t="shared" si="4"/>
        <v>17280</v>
      </c>
      <c r="K82" s="25">
        <f t="shared" si="6"/>
        <v>25920</v>
      </c>
    </row>
    <row r="83" spans="1:11" s="155" customFormat="1">
      <c r="A83" s="7">
        <v>76</v>
      </c>
      <c r="B83" s="49" t="s">
        <v>155</v>
      </c>
      <c r="C83" s="48">
        <v>2019</v>
      </c>
      <c r="D83" s="48">
        <v>1</v>
      </c>
      <c r="E83" s="152">
        <v>175000</v>
      </c>
      <c r="F83" s="152">
        <f t="shared" si="5"/>
        <v>175000</v>
      </c>
      <c r="G83" s="158"/>
      <c r="H83" s="158"/>
      <c r="I83" s="159">
        <v>10</v>
      </c>
      <c r="J83" s="159">
        <f t="shared" si="4"/>
        <v>70000</v>
      </c>
      <c r="K83" s="25">
        <f t="shared" si="6"/>
        <v>105000</v>
      </c>
    </row>
    <row r="84" spans="1:11" s="155" customFormat="1" ht="28.5">
      <c r="A84" s="14">
        <v>77</v>
      </c>
      <c r="B84" s="49" t="s">
        <v>375</v>
      </c>
      <c r="C84" s="48">
        <v>2019</v>
      </c>
      <c r="D84" s="48">
        <v>1</v>
      </c>
      <c r="E84" s="152">
        <v>40000</v>
      </c>
      <c r="F84" s="152">
        <f t="shared" si="5"/>
        <v>40000</v>
      </c>
      <c r="G84" s="158"/>
      <c r="H84" s="158"/>
      <c r="I84" s="159">
        <v>10</v>
      </c>
      <c r="J84" s="159">
        <f t="shared" si="4"/>
        <v>16000</v>
      </c>
      <c r="K84" s="25">
        <f t="shared" si="6"/>
        <v>24000</v>
      </c>
    </row>
    <row r="85" spans="1:11" s="155" customFormat="1">
      <c r="A85" s="7">
        <v>78</v>
      </c>
      <c r="B85" s="49" t="s">
        <v>152</v>
      </c>
      <c r="C85" s="48">
        <v>2019</v>
      </c>
      <c r="D85" s="48">
        <v>8</v>
      </c>
      <c r="E85" s="152">
        <v>1950</v>
      </c>
      <c r="F85" s="152">
        <f t="shared" si="5"/>
        <v>15600</v>
      </c>
      <c r="G85" s="158"/>
      <c r="H85" s="158"/>
      <c r="I85" s="159">
        <v>10</v>
      </c>
      <c r="J85" s="159">
        <f t="shared" si="4"/>
        <v>6240</v>
      </c>
      <c r="K85" s="25">
        <f t="shared" si="6"/>
        <v>9360</v>
      </c>
    </row>
    <row r="86" spans="1:11" s="155" customFormat="1">
      <c r="A86" s="14">
        <v>79</v>
      </c>
      <c r="B86" s="162" t="s">
        <v>376</v>
      </c>
      <c r="C86" s="163">
        <v>2019</v>
      </c>
      <c r="D86" s="163">
        <v>1</v>
      </c>
      <c r="E86" s="164">
        <v>75000</v>
      </c>
      <c r="F86" s="152">
        <f t="shared" si="5"/>
        <v>75000</v>
      </c>
      <c r="G86" s="158"/>
      <c r="H86" s="158"/>
      <c r="I86" s="159">
        <v>10</v>
      </c>
      <c r="J86" s="159">
        <f t="shared" si="4"/>
        <v>30000</v>
      </c>
      <c r="K86" s="25">
        <f t="shared" si="6"/>
        <v>45000</v>
      </c>
    </row>
    <row r="87" spans="1:11" s="155" customFormat="1" ht="28.9" customHeight="1">
      <c r="A87" s="7">
        <v>80</v>
      </c>
      <c r="B87" s="49" t="s">
        <v>353</v>
      </c>
      <c r="C87" s="48">
        <v>2020</v>
      </c>
      <c r="D87" s="48">
        <v>1</v>
      </c>
      <c r="E87" s="48">
        <v>556000</v>
      </c>
      <c r="F87" s="152">
        <f t="shared" si="5"/>
        <v>556000</v>
      </c>
      <c r="G87" s="48"/>
      <c r="H87" s="165"/>
      <c r="I87" s="48">
        <v>10</v>
      </c>
      <c r="J87" s="159">
        <f t="shared" si="4"/>
        <v>166800</v>
      </c>
      <c r="K87" s="25">
        <f t="shared" si="6"/>
        <v>389200</v>
      </c>
    </row>
    <row r="88" spans="1:11" s="155" customFormat="1">
      <c r="A88" s="7">
        <v>81</v>
      </c>
      <c r="B88" s="49" t="s">
        <v>4</v>
      </c>
      <c r="C88" s="48">
        <v>2020</v>
      </c>
      <c r="D88" s="48">
        <v>2</v>
      </c>
      <c r="E88" s="48"/>
      <c r="F88" s="152">
        <f t="shared" si="5"/>
        <v>0</v>
      </c>
      <c r="G88" s="48"/>
      <c r="H88" s="165"/>
      <c r="I88" s="48">
        <v>10</v>
      </c>
      <c r="J88" s="159">
        <f t="shared" si="4"/>
        <v>0</v>
      </c>
      <c r="K88" s="25">
        <f t="shared" si="6"/>
        <v>0</v>
      </c>
    </row>
    <row r="89" spans="1:11" s="155" customFormat="1">
      <c r="A89" s="14">
        <v>82</v>
      </c>
      <c r="B89" s="49" t="s">
        <v>25</v>
      </c>
      <c r="C89" s="48">
        <v>2020</v>
      </c>
      <c r="D89" s="48">
        <v>1</v>
      </c>
      <c r="E89" s="48"/>
      <c r="F89" s="152">
        <f t="shared" si="5"/>
        <v>0</v>
      </c>
      <c r="G89" s="48"/>
      <c r="H89" s="165"/>
      <c r="I89" s="48">
        <v>10</v>
      </c>
      <c r="J89" s="159">
        <f t="shared" si="4"/>
        <v>0</v>
      </c>
      <c r="K89" s="25">
        <f t="shared" si="6"/>
        <v>0</v>
      </c>
    </row>
    <row r="90" spans="1:11" s="155" customFormat="1" ht="28.5">
      <c r="A90" s="7">
        <v>83</v>
      </c>
      <c r="B90" s="49" t="s">
        <v>354</v>
      </c>
      <c r="C90" s="48">
        <v>2021</v>
      </c>
      <c r="D90" s="48">
        <v>1</v>
      </c>
      <c r="E90" s="48">
        <f>[1]Лист18!P13</f>
        <v>178000</v>
      </c>
      <c r="F90" s="152">
        <f t="shared" si="5"/>
        <v>178000</v>
      </c>
      <c r="G90" s="48"/>
      <c r="H90" s="165"/>
      <c r="I90" s="48">
        <v>5</v>
      </c>
      <c r="J90" s="159">
        <f t="shared" si="4"/>
        <v>71200</v>
      </c>
      <c r="K90" s="25">
        <f t="shared" si="6"/>
        <v>106800</v>
      </c>
    </row>
    <row r="91" spans="1:11" s="155" customFormat="1">
      <c r="A91" s="14">
        <v>84</v>
      </c>
      <c r="B91" s="49" t="s">
        <v>355</v>
      </c>
      <c r="C91" s="48">
        <v>2021</v>
      </c>
      <c r="D91" s="48">
        <v>1</v>
      </c>
      <c r="E91" s="48">
        <f>[1]Лист18!P14</f>
        <v>53000</v>
      </c>
      <c r="F91" s="152">
        <f t="shared" si="5"/>
        <v>53000</v>
      </c>
      <c r="G91" s="48"/>
      <c r="H91" s="165"/>
      <c r="I91" s="48">
        <v>7</v>
      </c>
      <c r="J91" s="166">
        <f t="shared" si="4"/>
        <v>15142.857142857143</v>
      </c>
      <c r="K91" s="25">
        <f t="shared" si="6"/>
        <v>37857.142857142855</v>
      </c>
    </row>
    <row r="92" spans="1:11" s="155" customFormat="1">
      <c r="A92" s="7">
        <v>85</v>
      </c>
      <c r="B92" s="49" t="s">
        <v>356</v>
      </c>
      <c r="C92" s="48">
        <v>2021</v>
      </c>
      <c r="D92" s="48">
        <v>1</v>
      </c>
      <c r="E92" s="48">
        <f>[1]Лист18!P15</f>
        <v>7000</v>
      </c>
      <c r="F92" s="152">
        <f t="shared" si="5"/>
        <v>7000</v>
      </c>
      <c r="G92" s="48"/>
      <c r="H92" s="165"/>
      <c r="I92" s="48">
        <v>7</v>
      </c>
      <c r="J92" s="159">
        <f t="shared" si="4"/>
        <v>2000</v>
      </c>
      <c r="K92" s="25">
        <f t="shared" si="6"/>
        <v>5000</v>
      </c>
    </row>
    <row r="93" spans="1:11" s="155" customFormat="1">
      <c r="A93" s="7">
        <v>86</v>
      </c>
      <c r="B93" s="49" t="s">
        <v>357</v>
      </c>
      <c r="C93" s="48">
        <v>2021</v>
      </c>
      <c r="D93" s="48">
        <v>1</v>
      </c>
      <c r="E93" s="48">
        <f>[1]Лист18!P16</f>
        <v>6000</v>
      </c>
      <c r="F93" s="152">
        <f t="shared" si="5"/>
        <v>6000</v>
      </c>
      <c r="G93" s="48"/>
      <c r="H93" s="165"/>
      <c r="I93" s="48">
        <v>7</v>
      </c>
      <c r="J93" s="160">
        <f t="shared" si="4"/>
        <v>1714.2857142857142</v>
      </c>
      <c r="K93" s="25">
        <f t="shared" si="6"/>
        <v>4285.7142857142862</v>
      </c>
    </row>
    <row r="94" spans="1:11" s="155" customFormat="1">
      <c r="A94" s="14">
        <v>87</v>
      </c>
      <c r="B94" s="162" t="s">
        <v>358</v>
      </c>
      <c r="C94" s="163">
        <v>2021</v>
      </c>
      <c r="D94" s="163">
        <v>1</v>
      </c>
      <c r="E94" s="163">
        <f>[1]Лист18!P17</f>
        <v>3000</v>
      </c>
      <c r="F94" s="152">
        <f t="shared" si="5"/>
        <v>3000</v>
      </c>
      <c r="G94" s="163"/>
      <c r="H94" s="167"/>
      <c r="I94" s="48">
        <v>7</v>
      </c>
      <c r="J94" s="160">
        <f t="shared" si="4"/>
        <v>857.14285714285711</v>
      </c>
      <c r="K94" s="25">
        <f t="shared" si="6"/>
        <v>2142.8571428571431</v>
      </c>
    </row>
    <row r="95" spans="1:11" s="155" customFormat="1">
      <c r="A95" s="7">
        <v>88</v>
      </c>
      <c r="B95" s="49" t="s">
        <v>367</v>
      </c>
      <c r="C95" s="163">
        <v>2021</v>
      </c>
      <c r="D95" s="48">
        <v>1</v>
      </c>
      <c r="E95" s="48">
        <v>65000</v>
      </c>
      <c r="F95" s="152">
        <f t="shared" si="5"/>
        <v>65000</v>
      </c>
      <c r="G95" s="48"/>
      <c r="H95" s="165"/>
      <c r="I95" s="48">
        <v>10</v>
      </c>
      <c r="J95" s="159">
        <f t="shared" si="4"/>
        <v>13000</v>
      </c>
      <c r="K95" s="25">
        <f t="shared" si="6"/>
        <v>52000</v>
      </c>
    </row>
    <row r="96" spans="1:11" s="155" customFormat="1">
      <c r="A96" s="14">
        <v>89</v>
      </c>
      <c r="B96" s="49" t="s">
        <v>368</v>
      </c>
      <c r="C96" s="163">
        <v>2021</v>
      </c>
      <c r="D96" s="48">
        <v>2</v>
      </c>
      <c r="E96" s="48">
        <v>15000</v>
      </c>
      <c r="F96" s="152">
        <f t="shared" si="5"/>
        <v>30000</v>
      </c>
      <c r="G96" s="48"/>
      <c r="H96" s="165"/>
      <c r="I96" s="48">
        <v>10</v>
      </c>
      <c r="J96" s="159">
        <f t="shared" si="4"/>
        <v>6000</v>
      </c>
      <c r="K96" s="25">
        <f t="shared" si="6"/>
        <v>24000</v>
      </c>
    </row>
    <row r="97" spans="1:13" s="155" customFormat="1">
      <c r="A97" s="7">
        <v>90</v>
      </c>
      <c r="B97" s="49" t="s">
        <v>369</v>
      </c>
      <c r="C97" s="163">
        <v>2021</v>
      </c>
      <c r="D97" s="48">
        <v>1</v>
      </c>
      <c r="E97" s="48">
        <v>86000</v>
      </c>
      <c r="F97" s="152">
        <f t="shared" si="5"/>
        <v>86000</v>
      </c>
      <c r="G97" s="48"/>
      <c r="H97" s="165"/>
      <c r="I97" s="48">
        <v>10</v>
      </c>
      <c r="J97" s="159">
        <f t="shared" si="4"/>
        <v>17200</v>
      </c>
      <c r="K97" s="25">
        <f t="shared" si="6"/>
        <v>68800</v>
      </c>
    </row>
    <row r="98" spans="1:13" s="155" customFormat="1">
      <c r="A98" s="7">
        <v>91</v>
      </c>
      <c r="B98" s="49" t="s">
        <v>370</v>
      </c>
      <c r="C98" s="163">
        <v>2021</v>
      </c>
      <c r="D98" s="48">
        <v>1</v>
      </c>
      <c r="E98" s="48">
        <v>29000</v>
      </c>
      <c r="F98" s="152">
        <f t="shared" si="5"/>
        <v>29000</v>
      </c>
      <c r="G98" s="48"/>
      <c r="H98" s="165"/>
      <c r="I98" s="48">
        <v>10</v>
      </c>
      <c r="J98" s="159">
        <f t="shared" si="4"/>
        <v>5800</v>
      </c>
      <c r="K98" s="25">
        <f t="shared" si="6"/>
        <v>23200</v>
      </c>
    </row>
    <row r="99" spans="1:13" s="155" customFormat="1">
      <c r="A99" s="14">
        <v>92</v>
      </c>
      <c r="B99" s="49" t="s">
        <v>371</v>
      </c>
      <c r="C99" s="163">
        <v>2021</v>
      </c>
      <c r="D99" s="48">
        <v>2</v>
      </c>
      <c r="E99" s="48">
        <v>11000</v>
      </c>
      <c r="F99" s="152">
        <f t="shared" si="5"/>
        <v>22000</v>
      </c>
      <c r="G99" s="48"/>
      <c r="H99" s="165"/>
      <c r="I99" s="48">
        <v>10</v>
      </c>
      <c r="J99" s="159">
        <f t="shared" si="4"/>
        <v>4400</v>
      </c>
      <c r="K99" s="25">
        <f t="shared" si="6"/>
        <v>17600</v>
      </c>
    </row>
    <row r="100" spans="1:13" s="155" customFormat="1">
      <c r="A100" s="7">
        <v>93</v>
      </c>
      <c r="B100" s="49" t="s">
        <v>361</v>
      </c>
      <c r="C100" s="48">
        <v>2021</v>
      </c>
      <c r="D100" s="48">
        <v>1</v>
      </c>
      <c r="E100" s="48">
        <v>40200</v>
      </c>
      <c r="F100" s="152">
        <f t="shared" si="5"/>
        <v>40200</v>
      </c>
      <c r="G100" s="48"/>
      <c r="H100" s="165"/>
      <c r="I100" s="48">
        <v>7</v>
      </c>
      <c r="J100" s="160">
        <f t="shared" si="4"/>
        <v>11485.714285714286</v>
      </c>
      <c r="K100" s="25">
        <f t="shared" si="6"/>
        <v>28714.285714285714</v>
      </c>
    </row>
    <row r="101" spans="1:13" s="156" customFormat="1" ht="28.5">
      <c r="A101" s="14">
        <v>94</v>
      </c>
      <c r="B101" s="49" t="s">
        <v>424</v>
      </c>
      <c r="C101" s="48">
        <v>2021</v>
      </c>
      <c r="D101" s="48">
        <v>1</v>
      </c>
      <c r="E101" s="168">
        <v>100000</v>
      </c>
      <c r="F101" s="152">
        <f t="shared" si="5"/>
        <v>100000</v>
      </c>
      <c r="G101" s="48"/>
      <c r="H101" s="165"/>
      <c r="I101" s="48">
        <v>10</v>
      </c>
      <c r="J101" s="159">
        <f t="shared" si="4"/>
        <v>20000</v>
      </c>
      <c r="K101" s="25">
        <f t="shared" si="6"/>
        <v>80000</v>
      </c>
    </row>
    <row r="102" spans="1:13" s="156" customFormat="1" ht="28.5">
      <c r="A102" s="7">
        <v>95</v>
      </c>
      <c r="B102" s="49" t="s">
        <v>425</v>
      </c>
      <c r="C102" s="48">
        <v>2021</v>
      </c>
      <c r="D102" s="48">
        <v>1</v>
      </c>
      <c r="E102" s="168">
        <v>40000</v>
      </c>
      <c r="F102" s="152">
        <f t="shared" si="5"/>
        <v>40000</v>
      </c>
      <c r="G102" s="48"/>
      <c r="H102" s="165"/>
      <c r="I102" s="48">
        <v>10</v>
      </c>
      <c r="J102" s="159">
        <f t="shared" si="4"/>
        <v>8000</v>
      </c>
      <c r="K102" s="25">
        <f t="shared" si="6"/>
        <v>32000</v>
      </c>
    </row>
    <row r="103" spans="1:13" s="156" customFormat="1" ht="28.5">
      <c r="A103" s="7">
        <v>96</v>
      </c>
      <c r="B103" s="49" t="s">
        <v>426</v>
      </c>
      <c r="C103" s="48">
        <v>2021</v>
      </c>
      <c r="D103" s="48">
        <v>2</v>
      </c>
      <c r="E103" s="168">
        <v>20000</v>
      </c>
      <c r="F103" s="152">
        <f t="shared" si="5"/>
        <v>40000</v>
      </c>
      <c r="G103" s="48"/>
      <c r="H103" s="165"/>
      <c r="I103" s="48">
        <v>10</v>
      </c>
      <c r="J103" s="159">
        <f t="shared" si="4"/>
        <v>8000</v>
      </c>
      <c r="K103" s="25">
        <f t="shared" si="6"/>
        <v>32000</v>
      </c>
    </row>
    <row r="104" spans="1:13" s="156" customFormat="1">
      <c r="A104" s="14">
        <v>97</v>
      </c>
      <c r="B104" s="49" t="s">
        <v>427</v>
      </c>
      <c r="C104" s="48">
        <v>2021</v>
      </c>
      <c r="D104" s="48">
        <v>2</v>
      </c>
      <c r="E104" s="168">
        <v>30000</v>
      </c>
      <c r="F104" s="152">
        <f t="shared" si="5"/>
        <v>60000</v>
      </c>
      <c r="G104" s="48"/>
      <c r="H104" s="165"/>
      <c r="I104" s="48">
        <v>10</v>
      </c>
      <c r="J104" s="159">
        <f t="shared" si="4"/>
        <v>12000</v>
      </c>
      <c r="K104" s="25">
        <f t="shared" si="6"/>
        <v>48000</v>
      </c>
    </row>
    <row r="105" spans="1:13" s="156" customFormat="1" ht="28.5">
      <c r="A105" s="7">
        <v>98</v>
      </c>
      <c r="B105" s="49" t="s">
        <v>418</v>
      </c>
      <c r="C105" s="48">
        <v>2022</v>
      </c>
      <c r="D105" s="48">
        <v>1</v>
      </c>
      <c r="E105" s="168">
        <v>329000</v>
      </c>
      <c r="F105" s="152">
        <f t="shared" si="5"/>
        <v>329000</v>
      </c>
      <c r="G105" s="48"/>
      <c r="H105" s="165"/>
      <c r="I105" s="48">
        <v>5</v>
      </c>
      <c r="J105" s="159">
        <f t="shared" si="4"/>
        <v>65800</v>
      </c>
      <c r="K105" s="25">
        <f t="shared" si="6"/>
        <v>263200</v>
      </c>
    </row>
    <row r="106" spans="1:13" s="156" customFormat="1" ht="15" customHeight="1">
      <c r="A106" s="14">
        <v>99</v>
      </c>
      <c r="B106" s="49" t="s">
        <v>419</v>
      </c>
      <c r="C106" s="48">
        <v>2022</v>
      </c>
      <c r="D106" s="48">
        <v>1</v>
      </c>
      <c r="E106" s="168">
        <v>103000</v>
      </c>
      <c r="F106" s="152">
        <f t="shared" si="5"/>
        <v>103000</v>
      </c>
      <c r="G106" s="48"/>
      <c r="H106" s="165"/>
      <c r="I106" s="48">
        <v>7</v>
      </c>
      <c r="J106" s="160">
        <f t="shared" si="4"/>
        <v>14714.285714285714</v>
      </c>
      <c r="K106" s="25">
        <f t="shared" si="6"/>
        <v>88285.71428571429</v>
      </c>
    </row>
    <row r="107" spans="1:13" s="156" customFormat="1" ht="15" customHeight="1">
      <c r="A107" s="7">
        <v>100</v>
      </c>
      <c r="B107" s="49" t="s">
        <v>421</v>
      </c>
      <c r="C107" s="48">
        <v>2022</v>
      </c>
      <c r="D107" s="48">
        <v>1</v>
      </c>
      <c r="E107" s="168">
        <v>76000</v>
      </c>
      <c r="F107" s="152">
        <f t="shared" si="5"/>
        <v>76000</v>
      </c>
      <c r="G107" s="48"/>
      <c r="H107" s="165"/>
      <c r="I107" s="48">
        <v>8</v>
      </c>
      <c r="J107" s="159">
        <f t="shared" si="4"/>
        <v>9500</v>
      </c>
      <c r="K107" s="25">
        <f t="shared" si="6"/>
        <v>66500</v>
      </c>
    </row>
    <row r="108" spans="1:13" s="156" customFormat="1" ht="15" customHeight="1">
      <c r="A108" s="7">
        <v>101</v>
      </c>
      <c r="B108" s="49" t="s">
        <v>420</v>
      </c>
      <c r="C108" s="48">
        <v>2022</v>
      </c>
      <c r="D108" s="48">
        <v>1</v>
      </c>
      <c r="E108" s="168">
        <v>63470</v>
      </c>
      <c r="F108" s="152">
        <f t="shared" si="5"/>
        <v>63470</v>
      </c>
      <c r="G108" s="48"/>
      <c r="H108" s="165"/>
      <c r="I108" s="48">
        <v>10</v>
      </c>
      <c r="J108" s="159">
        <f t="shared" si="4"/>
        <v>6347</v>
      </c>
      <c r="K108" s="25">
        <f t="shared" si="6"/>
        <v>57123</v>
      </c>
    </row>
    <row r="109" spans="1:13" s="156" customFormat="1" ht="15" customHeight="1">
      <c r="A109" s="14">
        <v>102</v>
      </c>
      <c r="B109" s="49" t="s">
        <v>423</v>
      </c>
      <c r="C109" s="48">
        <v>2022</v>
      </c>
      <c r="D109" s="48">
        <v>1</v>
      </c>
      <c r="E109" s="168">
        <v>200000</v>
      </c>
      <c r="F109" s="152">
        <f t="shared" si="5"/>
        <v>200000</v>
      </c>
      <c r="G109" s="48"/>
      <c r="H109" s="165"/>
      <c r="I109" s="48">
        <v>10</v>
      </c>
      <c r="J109" s="159">
        <f t="shared" si="4"/>
        <v>20000</v>
      </c>
      <c r="K109" s="25">
        <f t="shared" si="6"/>
        <v>180000</v>
      </c>
    </row>
    <row r="110" spans="1:13" s="156" customFormat="1" ht="24.75" customHeight="1">
      <c r="A110" s="7">
        <v>103</v>
      </c>
      <c r="B110" s="49" t="s">
        <v>428</v>
      </c>
      <c r="C110" s="48">
        <v>2022</v>
      </c>
      <c r="D110" s="48">
        <v>1</v>
      </c>
      <c r="E110" s="168">
        <v>104000</v>
      </c>
      <c r="F110" s="152">
        <f t="shared" si="5"/>
        <v>104000</v>
      </c>
      <c r="G110" s="48"/>
      <c r="H110" s="165"/>
      <c r="I110" s="48">
        <v>7</v>
      </c>
      <c r="J110" s="195">
        <f t="shared" si="4"/>
        <v>14857.142857142857</v>
      </c>
      <c r="K110" s="28">
        <f t="shared" si="6"/>
        <v>89142.857142857145</v>
      </c>
      <c r="M110" s="156" t="s">
        <v>451</v>
      </c>
    </row>
    <row r="111" spans="1:13" s="156" customFormat="1" ht="26.25" customHeight="1">
      <c r="A111" s="14">
        <v>104</v>
      </c>
      <c r="B111" s="49" t="s">
        <v>429</v>
      </c>
      <c r="C111" s="48">
        <v>2022</v>
      </c>
      <c r="D111" s="48">
        <v>1</v>
      </c>
      <c r="E111" s="168">
        <v>104000</v>
      </c>
      <c r="F111" s="152">
        <f t="shared" si="5"/>
        <v>104000</v>
      </c>
      <c r="G111" s="48"/>
      <c r="H111" s="165"/>
      <c r="I111" s="48">
        <v>7</v>
      </c>
      <c r="J111" s="195">
        <f t="shared" si="4"/>
        <v>14857.142857142857</v>
      </c>
      <c r="K111" s="28">
        <f t="shared" si="6"/>
        <v>89142.857142857145</v>
      </c>
      <c r="M111" s="156" t="s">
        <v>450</v>
      </c>
    </row>
    <row r="112" spans="1:13" s="156" customFormat="1" ht="15" customHeight="1">
      <c r="A112" s="7">
        <v>105</v>
      </c>
      <c r="B112" s="49" t="s">
        <v>419</v>
      </c>
      <c r="C112" s="48">
        <v>2022</v>
      </c>
      <c r="D112" s="48">
        <v>1</v>
      </c>
      <c r="E112" s="168">
        <v>105000</v>
      </c>
      <c r="F112" s="152">
        <f t="shared" si="5"/>
        <v>105000</v>
      </c>
      <c r="G112" s="48"/>
      <c r="H112" s="165"/>
      <c r="I112" s="48">
        <v>7</v>
      </c>
      <c r="J112" s="154">
        <f t="shared" si="4"/>
        <v>15000</v>
      </c>
      <c r="K112" s="28">
        <f t="shared" si="6"/>
        <v>90000</v>
      </c>
      <c r="M112" s="156" t="s">
        <v>452</v>
      </c>
    </row>
    <row r="113" spans="1:11" s="156" customFormat="1" ht="15" customHeight="1">
      <c r="A113" s="7">
        <v>106</v>
      </c>
      <c r="B113" s="49" t="s">
        <v>24</v>
      </c>
      <c r="C113" s="48">
        <v>2022</v>
      </c>
      <c r="D113" s="48">
        <v>1</v>
      </c>
      <c r="E113" s="168">
        <v>200000</v>
      </c>
      <c r="F113" s="152">
        <f t="shared" si="5"/>
        <v>200000</v>
      </c>
      <c r="G113" s="48"/>
      <c r="H113" s="165"/>
      <c r="I113" s="48">
        <v>8</v>
      </c>
      <c r="J113" s="159">
        <f t="shared" si="4"/>
        <v>25000</v>
      </c>
      <c r="K113" s="25">
        <f t="shared" si="6"/>
        <v>175000</v>
      </c>
    </row>
    <row r="114" spans="1:11" s="156" customFormat="1" ht="15" customHeight="1">
      <c r="A114" s="14">
        <v>107</v>
      </c>
      <c r="B114" s="49" t="s">
        <v>434</v>
      </c>
      <c r="C114" s="48">
        <v>2022</v>
      </c>
      <c r="D114" s="48">
        <v>1</v>
      </c>
      <c r="E114" s="168">
        <v>47000</v>
      </c>
      <c r="F114" s="152">
        <f t="shared" si="5"/>
        <v>47000</v>
      </c>
      <c r="G114" s="48"/>
      <c r="H114" s="165"/>
      <c r="I114" s="48">
        <v>8</v>
      </c>
      <c r="J114" s="159">
        <f t="shared" si="4"/>
        <v>5875</v>
      </c>
      <c r="K114" s="25">
        <f t="shared" si="6"/>
        <v>41125</v>
      </c>
    </row>
    <row r="115" spans="1:11" s="156" customFormat="1" ht="15" customHeight="1">
      <c r="A115" s="7">
        <v>108</v>
      </c>
      <c r="B115" s="49" t="s">
        <v>16</v>
      </c>
      <c r="C115" s="48">
        <v>2022</v>
      </c>
      <c r="D115" s="48">
        <v>1</v>
      </c>
      <c r="E115" s="168"/>
      <c r="F115" s="152">
        <f t="shared" si="5"/>
        <v>0</v>
      </c>
      <c r="G115" s="48"/>
      <c r="H115" s="165"/>
      <c r="I115" s="48">
        <v>5</v>
      </c>
      <c r="J115" s="159">
        <f t="shared" si="4"/>
        <v>0</v>
      </c>
      <c r="K115" s="25">
        <f t="shared" si="6"/>
        <v>0</v>
      </c>
    </row>
    <row r="116" spans="1:11" s="156" customFormat="1" ht="15" customHeight="1">
      <c r="A116" s="14">
        <v>109</v>
      </c>
      <c r="B116" s="49" t="s">
        <v>440</v>
      </c>
      <c r="C116" s="48">
        <v>2022</v>
      </c>
      <c r="D116" s="48">
        <v>1</v>
      </c>
      <c r="E116" s="168">
        <v>70000</v>
      </c>
      <c r="F116" s="152">
        <f t="shared" si="5"/>
        <v>70000</v>
      </c>
      <c r="G116" s="48"/>
      <c r="H116" s="165"/>
      <c r="I116" s="48">
        <v>8</v>
      </c>
      <c r="J116" s="159">
        <f t="shared" si="4"/>
        <v>8750</v>
      </c>
      <c r="K116" s="25">
        <f t="shared" si="6"/>
        <v>61250</v>
      </c>
    </row>
    <row r="117" spans="1:11" s="156" customFormat="1" ht="15" customHeight="1">
      <c r="A117" s="7">
        <v>110</v>
      </c>
      <c r="B117" s="49" t="s">
        <v>441</v>
      </c>
      <c r="C117" s="48">
        <v>2022</v>
      </c>
      <c r="D117" s="48">
        <v>1</v>
      </c>
      <c r="E117" s="168">
        <v>30000</v>
      </c>
      <c r="F117" s="152">
        <f t="shared" si="5"/>
        <v>30000</v>
      </c>
      <c r="G117" s="48"/>
      <c r="H117" s="165"/>
      <c r="I117" s="48">
        <v>8</v>
      </c>
      <c r="J117" s="159">
        <f t="shared" si="4"/>
        <v>3750</v>
      </c>
      <c r="K117" s="25">
        <f t="shared" si="6"/>
        <v>26250</v>
      </c>
    </row>
    <row r="118" spans="1:11" s="156" customFormat="1" ht="15" customHeight="1">
      <c r="A118" s="7">
        <v>111</v>
      </c>
      <c r="B118" s="49" t="s">
        <v>442</v>
      </c>
      <c r="C118" s="48">
        <v>2022</v>
      </c>
      <c r="D118" s="48">
        <v>1</v>
      </c>
      <c r="E118" s="168">
        <v>32000</v>
      </c>
      <c r="F118" s="152">
        <f t="shared" si="5"/>
        <v>32000</v>
      </c>
      <c r="G118" s="48"/>
      <c r="H118" s="165"/>
      <c r="I118" s="48">
        <v>8</v>
      </c>
      <c r="J118" s="159">
        <f t="shared" si="4"/>
        <v>4000</v>
      </c>
      <c r="K118" s="25">
        <f t="shared" si="6"/>
        <v>28000</v>
      </c>
    </row>
    <row r="119" spans="1:11" s="156" customFormat="1" ht="26.25" customHeight="1">
      <c r="A119" s="14">
        <v>112</v>
      </c>
      <c r="B119" s="49" t="s">
        <v>443</v>
      </c>
      <c r="C119" s="48">
        <v>2022</v>
      </c>
      <c r="D119" s="48">
        <v>1</v>
      </c>
      <c r="E119" s="168">
        <v>27000</v>
      </c>
      <c r="F119" s="152">
        <f t="shared" si="5"/>
        <v>27000</v>
      </c>
      <c r="G119" s="48"/>
      <c r="H119" s="165"/>
      <c r="I119" s="48">
        <v>8</v>
      </c>
      <c r="J119" s="159">
        <f t="shared" si="4"/>
        <v>3375</v>
      </c>
      <c r="K119" s="25">
        <f t="shared" si="6"/>
        <v>23625</v>
      </c>
    </row>
    <row r="120" spans="1:11" s="156" customFormat="1" ht="20.25" customHeight="1">
      <c r="A120" s="7">
        <v>113</v>
      </c>
      <c r="B120" s="192" t="s">
        <v>489</v>
      </c>
      <c r="C120" s="48">
        <v>2023</v>
      </c>
      <c r="D120" s="48">
        <v>1</v>
      </c>
      <c r="E120" s="168">
        <v>51800</v>
      </c>
      <c r="F120" s="152">
        <f t="shared" si="5"/>
        <v>51800</v>
      </c>
      <c r="G120" s="48"/>
      <c r="H120" s="48"/>
      <c r="I120" s="48">
        <v>10</v>
      </c>
      <c r="J120" s="159">
        <f t="shared" si="4"/>
        <v>0</v>
      </c>
      <c r="K120" s="25">
        <f t="shared" si="6"/>
        <v>51800</v>
      </c>
    </row>
    <row r="121" spans="1:11" s="156" customFormat="1" ht="21" customHeight="1">
      <c r="A121" s="14">
        <v>114</v>
      </c>
      <c r="B121" s="192" t="s">
        <v>499</v>
      </c>
      <c r="C121" s="48">
        <v>2023</v>
      </c>
      <c r="D121" s="48">
        <v>1</v>
      </c>
      <c r="E121" s="168">
        <v>64000</v>
      </c>
      <c r="F121" s="152">
        <f t="shared" si="5"/>
        <v>64000</v>
      </c>
      <c r="G121" s="48"/>
      <c r="H121" s="48"/>
      <c r="I121" s="48">
        <v>10</v>
      </c>
      <c r="J121" s="159">
        <f t="shared" si="4"/>
        <v>0</v>
      </c>
      <c r="K121" s="25">
        <f t="shared" si="6"/>
        <v>64000</v>
      </c>
    </row>
    <row r="122" spans="1:11" s="156" customFormat="1" ht="42.75" customHeight="1">
      <c r="A122" s="7">
        <v>115</v>
      </c>
      <c r="B122" s="161" t="s">
        <v>487</v>
      </c>
      <c r="C122" s="48">
        <v>2023</v>
      </c>
      <c r="D122" s="48">
        <v>1</v>
      </c>
      <c r="E122" s="168">
        <v>1800000</v>
      </c>
      <c r="F122" s="152">
        <f t="shared" si="5"/>
        <v>1800000</v>
      </c>
      <c r="G122" s="48"/>
      <c r="H122" s="48"/>
      <c r="I122" s="48">
        <v>20</v>
      </c>
      <c r="J122" s="159">
        <f t="shared" si="4"/>
        <v>0</v>
      </c>
      <c r="K122" s="25">
        <f t="shared" si="6"/>
        <v>1800000</v>
      </c>
    </row>
    <row r="123" spans="1:11" s="156" customFormat="1" ht="40.5" customHeight="1">
      <c r="A123" s="7">
        <v>116</v>
      </c>
      <c r="B123" s="197" t="s">
        <v>503</v>
      </c>
      <c r="C123" s="48">
        <v>2023</v>
      </c>
      <c r="D123" s="48">
        <v>1</v>
      </c>
      <c r="E123" s="168">
        <v>400000</v>
      </c>
      <c r="F123" s="152">
        <f t="shared" si="5"/>
        <v>400000</v>
      </c>
      <c r="G123" s="48"/>
      <c r="H123" s="48"/>
      <c r="I123" s="48">
        <v>5</v>
      </c>
      <c r="J123" s="159">
        <f t="shared" si="4"/>
        <v>0</v>
      </c>
      <c r="K123" s="25">
        <f t="shared" si="6"/>
        <v>400000</v>
      </c>
    </row>
    <row r="124" spans="1:11" s="156" customFormat="1" ht="28.5" customHeight="1">
      <c r="A124" s="14">
        <v>117</v>
      </c>
      <c r="B124" s="194" t="s">
        <v>505</v>
      </c>
      <c r="C124" s="7">
        <v>2023</v>
      </c>
      <c r="D124" s="7">
        <v>1</v>
      </c>
      <c r="E124" s="8">
        <v>95000</v>
      </c>
      <c r="F124" s="8">
        <f t="shared" si="5"/>
        <v>95000</v>
      </c>
      <c r="G124" s="24"/>
      <c r="H124" s="169"/>
      <c r="I124" s="24">
        <v>7</v>
      </c>
      <c r="J124" s="27">
        <f t="shared" si="4"/>
        <v>0</v>
      </c>
      <c r="K124" s="28">
        <f t="shared" si="6"/>
        <v>95000</v>
      </c>
    </row>
    <row r="125" spans="1:11" s="156" customFormat="1" ht="28.5" customHeight="1">
      <c r="A125" s="7">
        <v>118</v>
      </c>
      <c r="B125" s="194" t="s">
        <v>138</v>
      </c>
      <c r="C125" s="7">
        <v>2023</v>
      </c>
      <c r="D125" s="7">
        <v>1</v>
      </c>
      <c r="E125" s="8">
        <v>249000</v>
      </c>
      <c r="F125" s="8">
        <f t="shared" si="5"/>
        <v>249000</v>
      </c>
      <c r="G125" s="24"/>
      <c r="H125" s="169"/>
      <c r="I125" s="24">
        <v>7</v>
      </c>
      <c r="J125" s="27">
        <f t="shared" ref="J125" si="7">F125/I125*(2023-C125)</f>
        <v>0</v>
      </c>
      <c r="K125" s="28">
        <f t="shared" ref="K125" si="8">F125-J125</f>
        <v>249000</v>
      </c>
    </row>
    <row r="126" spans="1:11" s="156" customFormat="1" ht="28.5" customHeight="1">
      <c r="A126" s="14">
        <v>119</v>
      </c>
      <c r="B126" s="194" t="s">
        <v>508</v>
      </c>
      <c r="C126" s="7">
        <v>2023</v>
      </c>
      <c r="D126" s="7">
        <v>1</v>
      </c>
      <c r="E126" s="8">
        <v>39900</v>
      </c>
      <c r="F126" s="8">
        <f t="shared" si="5"/>
        <v>39900</v>
      </c>
      <c r="G126" s="24"/>
      <c r="H126" s="169"/>
      <c r="I126" s="24">
        <v>7</v>
      </c>
      <c r="J126" s="27">
        <f t="shared" ref="J126:J127" si="9">F126/I126*(2023-C126)</f>
        <v>0</v>
      </c>
      <c r="K126" s="28">
        <f t="shared" ref="K126:K127" si="10">F126-J126</f>
        <v>39900</v>
      </c>
    </row>
    <row r="127" spans="1:11" s="156" customFormat="1" ht="28.5" customHeight="1">
      <c r="A127" s="7">
        <v>120</v>
      </c>
      <c r="B127" s="194" t="s">
        <v>507</v>
      </c>
      <c r="C127" s="7">
        <v>2023</v>
      </c>
      <c r="D127" s="7">
        <v>1</v>
      </c>
      <c r="E127" s="8">
        <v>110000</v>
      </c>
      <c r="F127" s="8">
        <f t="shared" si="5"/>
        <v>110000</v>
      </c>
      <c r="G127" s="24"/>
      <c r="H127" s="169"/>
      <c r="I127" s="24">
        <v>5</v>
      </c>
      <c r="J127" s="27">
        <f t="shared" si="9"/>
        <v>0</v>
      </c>
      <c r="K127" s="28">
        <f t="shared" si="10"/>
        <v>110000</v>
      </c>
    </row>
    <row r="128" spans="1:11" s="156" customFormat="1" ht="28.5" customHeight="1">
      <c r="A128" s="7">
        <v>121</v>
      </c>
      <c r="B128" s="49" t="s">
        <v>491</v>
      </c>
      <c r="C128" s="48">
        <v>2023</v>
      </c>
      <c r="D128" s="48">
        <v>1</v>
      </c>
      <c r="E128" s="168">
        <v>25000</v>
      </c>
      <c r="F128" s="152">
        <f t="shared" si="5"/>
        <v>25000</v>
      </c>
      <c r="G128" s="48"/>
      <c r="H128" s="48"/>
      <c r="I128" s="48">
        <v>10</v>
      </c>
      <c r="J128" s="159">
        <f t="shared" si="4"/>
        <v>0</v>
      </c>
      <c r="K128" s="25">
        <f t="shared" si="6"/>
        <v>25000</v>
      </c>
    </row>
    <row r="129" spans="1:15" s="156" customFormat="1" ht="28.5" customHeight="1">
      <c r="A129" s="14">
        <v>122</v>
      </c>
      <c r="B129" s="209" t="s">
        <v>24</v>
      </c>
      <c r="C129" s="48">
        <v>2023</v>
      </c>
      <c r="D129" s="48">
        <v>1</v>
      </c>
      <c r="E129" s="168">
        <v>181800</v>
      </c>
      <c r="F129" s="152">
        <f t="shared" si="5"/>
        <v>181800</v>
      </c>
      <c r="G129" s="48"/>
      <c r="H129" s="48"/>
      <c r="I129" s="48">
        <v>8</v>
      </c>
      <c r="J129" s="159">
        <f t="shared" si="4"/>
        <v>0</v>
      </c>
      <c r="K129" s="25">
        <f t="shared" si="6"/>
        <v>181800</v>
      </c>
      <c r="M129" s="156" t="s">
        <v>513</v>
      </c>
    </row>
    <row r="130" spans="1:15">
      <c r="A130" s="242" t="s">
        <v>285</v>
      </c>
      <c r="B130" s="244"/>
      <c r="C130" s="127"/>
      <c r="D130" s="127"/>
      <c r="E130" s="127"/>
      <c r="F130" s="129">
        <f>SUM(F8:F129)</f>
        <v>22546833.22857143</v>
      </c>
      <c r="G130" s="129">
        <f>SUM(G8:G119)</f>
        <v>338</v>
      </c>
      <c r="H130" s="129">
        <f>SUM(H8:H119)</f>
        <v>265</v>
      </c>
      <c r="I130" s="129"/>
      <c r="J130" s="129">
        <f>SUM(J8:J129)</f>
        <v>11069588.685714288</v>
      </c>
      <c r="K130" s="129">
        <f>SUM(K8:K129)</f>
        <v>11477244.542857144</v>
      </c>
      <c r="L130" s="20"/>
    </row>
    <row r="131" spans="1:15" ht="16.5" customHeight="1">
      <c r="A131" s="225" t="s">
        <v>392</v>
      </c>
      <c r="B131" s="226"/>
      <c r="C131" s="226"/>
      <c r="D131" s="226"/>
      <c r="E131" s="226"/>
      <c r="F131" s="226"/>
      <c r="G131" s="226"/>
      <c r="H131" s="226"/>
      <c r="I131" s="227"/>
      <c r="J131" s="226"/>
      <c r="K131" s="228"/>
      <c r="O131" s="20"/>
    </row>
    <row r="132" spans="1:15">
      <c r="A132" s="18">
        <v>123</v>
      </c>
      <c r="B132" s="39" t="s">
        <v>20</v>
      </c>
      <c r="C132" s="18">
        <v>2008</v>
      </c>
      <c r="D132" s="18">
        <v>32.5</v>
      </c>
      <c r="E132" s="6">
        <v>240</v>
      </c>
      <c r="F132" s="6">
        <f>D132*E132</f>
        <v>7800</v>
      </c>
      <c r="G132" s="33">
        <v>8</v>
      </c>
      <c r="H132" s="33">
        <v>9</v>
      </c>
      <c r="I132" s="15">
        <v>10</v>
      </c>
      <c r="J132" s="171">
        <v>7800</v>
      </c>
      <c r="K132" s="25">
        <f>F132-J132</f>
        <v>0</v>
      </c>
    </row>
    <row r="133" spans="1:15">
      <c r="A133" s="7">
        <v>124</v>
      </c>
      <c r="B133" s="26" t="s">
        <v>48</v>
      </c>
      <c r="C133" s="7">
        <v>2008</v>
      </c>
      <c r="D133" s="7">
        <v>1</v>
      </c>
      <c r="E133" s="1">
        <v>3899.9999999999991</v>
      </c>
      <c r="F133" s="6">
        <f t="shared" ref="F133:F150" si="11">D133*E133</f>
        <v>3899.9999999999991</v>
      </c>
      <c r="G133" s="33">
        <v>10</v>
      </c>
      <c r="H133" s="33">
        <v>9</v>
      </c>
      <c r="I133" s="15">
        <v>10</v>
      </c>
      <c r="J133" s="172">
        <v>3899.9999999999991</v>
      </c>
      <c r="K133" s="25">
        <f t="shared" ref="K133:K150" si="12">F133-J133</f>
        <v>0</v>
      </c>
      <c r="O133" s="3" t="s">
        <v>500</v>
      </c>
    </row>
    <row r="134" spans="1:15">
      <c r="A134" s="18">
        <v>125</v>
      </c>
      <c r="B134" s="26" t="s">
        <v>58</v>
      </c>
      <c r="C134" s="7">
        <v>2009</v>
      </c>
      <c r="D134" s="7">
        <v>1</v>
      </c>
      <c r="E134" s="1">
        <v>1000</v>
      </c>
      <c r="F134" s="6">
        <f t="shared" si="11"/>
        <v>1000</v>
      </c>
      <c r="G134" s="33">
        <v>5</v>
      </c>
      <c r="H134" s="33">
        <v>8</v>
      </c>
      <c r="I134" s="15">
        <v>10</v>
      </c>
      <c r="J134" s="172">
        <v>1000</v>
      </c>
      <c r="K134" s="25">
        <f t="shared" si="12"/>
        <v>0</v>
      </c>
      <c r="O134" s="3" t="s">
        <v>501</v>
      </c>
    </row>
    <row r="135" spans="1:15">
      <c r="A135" s="18">
        <v>126</v>
      </c>
      <c r="B135" s="26" t="s">
        <v>59</v>
      </c>
      <c r="C135" s="7">
        <v>2008</v>
      </c>
      <c r="D135" s="7">
        <v>235</v>
      </c>
      <c r="E135" s="1">
        <v>3671.9999999999991</v>
      </c>
      <c r="F135" s="6">
        <f t="shared" si="11"/>
        <v>862919.99999999977</v>
      </c>
      <c r="G135" s="33">
        <v>10</v>
      </c>
      <c r="H135" s="33">
        <v>9</v>
      </c>
      <c r="I135" s="15">
        <v>10</v>
      </c>
      <c r="J135" s="172">
        <v>862919.99999999977</v>
      </c>
      <c r="K135" s="25">
        <f t="shared" si="12"/>
        <v>0</v>
      </c>
    </row>
    <row r="136" spans="1:15">
      <c r="A136" s="7">
        <v>127</v>
      </c>
      <c r="B136" s="26" t="s">
        <v>60</v>
      </c>
      <c r="C136" s="7">
        <v>2009</v>
      </c>
      <c r="D136" s="7">
        <v>1</v>
      </c>
      <c r="E136" s="1">
        <v>3700</v>
      </c>
      <c r="F136" s="6">
        <f t="shared" si="11"/>
        <v>3700</v>
      </c>
      <c r="G136" s="33">
        <v>8</v>
      </c>
      <c r="H136" s="33">
        <v>8</v>
      </c>
      <c r="I136" s="15">
        <v>10</v>
      </c>
      <c r="J136" s="172">
        <v>3700</v>
      </c>
      <c r="K136" s="25">
        <f t="shared" si="12"/>
        <v>0</v>
      </c>
    </row>
    <row r="137" spans="1:15">
      <c r="A137" s="18">
        <v>128</v>
      </c>
      <c r="B137" s="26" t="s">
        <v>61</v>
      </c>
      <c r="C137" s="7">
        <v>2017</v>
      </c>
      <c r="D137" s="7">
        <v>16</v>
      </c>
      <c r="E137" s="1">
        <v>13500</v>
      </c>
      <c r="F137" s="6">
        <f t="shared" si="11"/>
        <v>216000</v>
      </c>
      <c r="G137" s="33">
        <v>10</v>
      </c>
      <c r="H137" s="33">
        <v>0</v>
      </c>
      <c r="I137" s="15">
        <v>10</v>
      </c>
      <c r="J137" s="173">
        <f>F137/I137*(2023-C137)</f>
        <v>129600</v>
      </c>
      <c r="K137" s="25">
        <f t="shared" si="12"/>
        <v>86400</v>
      </c>
    </row>
    <row r="138" spans="1:15">
      <c r="A138" s="18">
        <v>129</v>
      </c>
      <c r="B138" s="26" t="s">
        <v>62</v>
      </c>
      <c r="C138" s="7">
        <v>2017</v>
      </c>
      <c r="D138" s="7">
        <v>8</v>
      </c>
      <c r="E138" s="1">
        <v>49500</v>
      </c>
      <c r="F138" s="6">
        <f t="shared" si="11"/>
        <v>396000</v>
      </c>
      <c r="G138" s="33">
        <v>10</v>
      </c>
      <c r="H138" s="33">
        <v>0</v>
      </c>
      <c r="I138" s="15">
        <v>10</v>
      </c>
      <c r="J138" s="173">
        <f t="shared" ref="J138:J150" si="13">F138/I138*(2023-C138)</f>
        <v>237600</v>
      </c>
      <c r="K138" s="25">
        <f t="shared" si="12"/>
        <v>158400</v>
      </c>
    </row>
    <row r="139" spans="1:15" ht="14.45" customHeight="1">
      <c r="A139" s="7">
        <v>130</v>
      </c>
      <c r="B139" s="38" t="s">
        <v>151</v>
      </c>
      <c r="C139" s="12">
        <v>2019</v>
      </c>
      <c r="D139" s="12">
        <v>3</v>
      </c>
      <c r="E139" s="13">
        <v>38000</v>
      </c>
      <c r="F139" s="6">
        <f t="shared" si="11"/>
        <v>114000</v>
      </c>
      <c r="I139" s="15">
        <v>10</v>
      </c>
      <c r="J139" s="173">
        <f t="shared" si="13"/>
        <v>45600</v>
      </c>
      <c r="K139" s="25">
        <f t="shared" si="12"/>
        <v>68400</v>
      </c>
    </row>
    <row r="140" spans="1:15" ht="16.5" customHeight="1">
      <c r="A140" s="18">
        <v>131</v>
      </c>
      <c r="B140" s="40" t="s">
        <v>362</v>
      </c>
      <c r="C140" s="12">
        <v>2020</v>
      </c>
      <c r="D140" s="12">
        <v>10</v>
      </c>
      <c r="E140" s="13">
        <v>19500</v>
      </c>
      <c r="F140" s="6">
        <f t="shared" si="11"/>
        <v>195000</v>
      </c>
      <c r="I140" s="15">
        <v>5</v>
      </c>
      <c r="J140" s="173">
        <f t="shared" si="13"/>
        <v>117000</v>
      </c>
      <c r="K140" s="25">
        <f t="shared" si="12"/>
        <v>78000</v>
      </c>
    </row>
    <row r="141" spans="1:15" ht="17.25" customHeight="1">
      <c r="A141" s="18">
        <v>132</v>
      </c>
      <c r="B141" s="40" t="s">
        <v>363</v>
      </c>
      <c r="C141" s="7">
        <v>2020</v>
      </c>
      <c r="D141" s="7">
        <v>2</v>
      </c>
      <c r="E141" s="8">
        <v>31000</v>
      </c>
      <c r="F141" s="6">
        <f t="shared" si="11"/>
        <v>62000</v>
      </c>
      <c r="G141" s="15"/>
      <c r="H141" s="36"/>
      <c r="I141" s="15">
        <v>5</v>
      </c>
      <c r="J141" s="173">
        <f t="shared" si="13"/>
        <v>37200</v>
      </c>
      <c r="K141" s="25">
        <f t="shared" si="12"/>
        <v>24800</v>
      </c>
    </row>
    <row r="142" spans="1:15" ht="18.75" customHeight="1">
      <c r="A142" s="7">
        <v>133</v>
      </c>
      <c r="B142" s="40" t="s">
        <v>372</v>
      </c>
      <c r="C142" s="7">
        <v>2021</v>
      </c>
      <c r="D142" s="7">
        <v>1</v>
      </c>
      <c r="E142" s="8">
        <v>58000</v>
      </c>
      <c r="F142" s="6">
        <f t="shared" si="11"/>
        <v>58000</v>
      </c>
      <c r="G142" s="15"/>
      <c r="H142" s="36"/>
      <c r="I142" s="15">
        <v>5</v>
      </c>
      <c r="J142" s="173">
        <f t="shared" si="13"/>
        <v>23200</v>
      </c>
      <c r="K142" s="25">
        <f t="shared" si="12"/>
        <v>34800</v>
      </c>
    </row>
    <row r="143" spans="1:15" ht="14.45" customHeight="1">
      <c r="A143" s="18">
        <v>134</v>
      </c>
      <c r="B143" s="26" t="s">
        <v>1</v>
      </c>
      <c r="C143" s="7">
        <v>2021</v>
      </c>
      <c r="D143" s="7">
        <v>1</v>
      </c>
      <c r="E143" s="8">
        <v>24350</v>
      </c>
      <c r="F143" s="6">
        <f t="shared" si="11"/>
        <v>24350</v>
      </c>
      <c r="G143" s="15"/>
      <c r="H143" s="36"/>
      <c r="I143" s="15">
        <v>15</v>
      </c>
      <c r="J143" s="174">
        <f t="shared" si="13"/>
        <v>3246.6666666666665</v>
      </c>
      <c r="K143" s="25">
        <f t="shared" si="12"/>
        <v>21103.333333333332</v>
      </c>
    </row>
    <row r="144" spans="1:15" ht="27.75" customHeight="1">
      <c r="A144" s="18">
        <v>135</v>
      </c>
      <c r="B144" s="26" t="s">
        <v>390</v>
      </c>
      <c r="C144" s="7">
        <v>2021</v>
      </c>
      <c r="D144" s="7">
        <v>1</v>
      </c>
      <c r="E144" s="8">
        <v>28159</v>
      </c>
      <c r="F144" s="6">
        <f t="shared" si="11"/>
        <v>28159</v>
      </c>
      <c r="G144" s="15"/>
      <c r="H144" s="36"/>
      <c r="I144" s="15">
        <v>5</v>
      </c>
      <c r="J144" s="174">
        <f t="shared" si="13"/>
        <v>11263.6</v>
      </c>
      <c r="K144" s="25">
        <f t="shared" si="12"/>
        <v>16895.400000000001</v>
      </c>
    </row>
    <row r="145" spans="1:11" ht="27.75" customHeight="1">
      <c r="A145" s="7">
        <v>136</v>
      </c>
      <c r="B145" s="26" t="s">
        <v>391</v>
      </c>
      <c r="C145" s="7">
        <v>2021</v>
      </c>
      <c r="D145" s="7">
        <v>1</v>
      </c>
      <c r="E145" s="8">
        <v>42900</v>
      </c>
      <c r="F145" s="6">
        <f t="shared" si="11"/>
        <v>42900</v>
      </c>
      <c r="G145" s="15"/>
      <c r="H145" s="36"/>
      <c r="I145" s="15">
        <v>8</v>
      </c>
      <c r="J145" s="173">
        <f t="shared" si="13"/>
        <v>10725</v>
      </c>
      <c r="K145" s="25">
        <f t="shared" si="12"/>
        <v>32175</v>
      </c>
    </row>
    <row r="146" spans="1:11" ht="17.25" customHeight="1">
      <c r="A146" s="18">
        <v>137</v>
      </c>
      <c r="B146" s="41" t="s">
        <v>402</v>
      </c>
      <c r="C146" s="7">
        <v>2020</v>
      </c>
      <c r="D146" s="7">
        <v>1</v>
      </c>
      <c r="E146" s="1">
        <v>0</v>
      </c>
      <c r="F146" s="6">
        <f t="shared" si="11"/>
        <v>0</v>
      </c>
      <c r="G146" s="15"/>
      <c r="H146" s="36"/>
      <c r="I146" s="15"/>
      <c r="J146" s="173">
        <v>0</v>
      </c>
      <c r="K146" s="25">
        <f t="shared" si="12"/>
        <v>0</v>
      </c>
    </row>
    <row r="147" spans="1:11" s="9" customFormat="1" ht="17.25" customHeight="1">
      <c r="A147" s="18">
        <v>138</v>
      </c>
      <c r="B147" s="26" t="s">
        <v>422</v>
      </c>
      <c r="C147" s="7">
        <v>2022</v>
      </c>
      <c r="D147" s="7">
        <v>1</v>
      </c>
      <c r="E147" s="8">
        <v>72000</v>
      </c>
      <c r="F147" s="6">
        <f t="shared" si="11"/>
        <v>72000</v>
      </c>
      <c r="G147" s="24"/>
      <c r="H147" s="169"/>
      <c r="I147" s="24">
        <v>15</v>
      </c>
      <c r="J147" s="173">
        <f t="shared" si="13"/>
        <v>4800</v>
      </c>
      <c r="K147" s="25">
        <f t="shared" si="12"/>
        <v>67200</v>
      </c>
    </row>
    <row r="148" spans="1:11" s="9" customFormat="1" ht="38.25" customHeight="1">
      <c r="A148" s="7">
        <v>139</v>
      </c>
      <c r="B148" s="26" t="s">
        <v>430</v>
      </c>
      <c r="C148" s="7">
        <v>2022</v>
      </c>
      <c r="D148" s="7">
        <v>2</v>
      </c>
      <c r="E148" s="8">
        <v>150000</v>
      </c>
      <c r="F148" s="6">
        <f t="shared" si="11"/>
        <v>300000</v>
      </c>
      <c r="G148" s="24"/>
      <c r="H148" s="169"/>
      <c r="I148" s="24">
        <v>7</v>
      </c>
      <c r="J148" s="174">
        <f t="shared" si="13"/>
        <v>42857.142857142855</v>
      </c>
      <c r="K148" s="25">
        <f t="shared" si="12"/>
        <v>257142.85714285716</v>
      </c>
    </row>
    <row r="149" spans="1:11" s="156" customFormat="1" ht="17.25" customHeight="1">
      <c r="A149" s="18">
        <v>140</v>
      </c>
      <c r="B149" s="49" t="s">
        <v>431</v>
      </c>
      <c r="C149" s="48">
        <v>2022</v>
      </c>
      <c r="D149" s="48">
        <v>2</v>
      </c>
      <c r="E149" s="152">
        <v>52200</v>
      </c>
      <c r="F149" s="203">
        <f t="shared" si="11"/>
        <v>104400</v>
      </c>
      <c r="G149" s="154"/>
      <c r="H149" s="204"/>
      <c r="I149" s="154">
        <v>50</v>
      </c>
      <c r="J149" s="205">
        <f t="shared" si="13"/>
        <v>2088</v>
      </c>
      <c r="K149" s="206">
        <f t="shared" si="12"/>
        <v>102312</v>
      </c>
    </row>
    <row r="150" spans="1:11" s="156" customFormat="1" ht="17.25" customHeight="1">
      <c r="A150" s="18">
        <v>141</v>
      </c>
      <c r="B150" s="49" t="s">
        <v>490</v>
      </c>
      <c r="C150" s="48">
        <v>2023</v>
      </c>
      <c r="D150" s="48">
        <v>3</v>
      </c>
      <c r="E150" s="152">
        <v>120000</v>
      </c>
      <c r="F150" s="152">
        <f t="shared" si="11"/>
        <v>360000</v>
      </c>
      <c r="G150" s="154"/>
      <c r="H150" s="154"/>
      <c r="I150" s="154">
        <v>10</v>
      </c>
      <c r="J150" s="207">
        <f t="shared" si="13"/>
        <v>0</v>
      </c>
      <c r="K150" s="206">
        <f t="shared" si="12"/>
        <v>360000</v>
      </c>
    </row>
    <row r="151" spans="1:11" ht="17.25" customHeight="1">
      <c r="A151" s="242" t="s">
        <v>285</v>
      </c>
      <c r="B151" s="244"/>
      <c r="C151" s="127"/>
      <c r="D151" s="127"/>
      <c r="E151" s="122"/>
      <c r="F151" s="122">
        <f>SUM(F132:F150)</f>
        <v>2852129</v>
      </c>
      <c r="G151" s="123"/>
      <c r="H151" s="170"/>
      <c r="I151" s="123"/>
      <c r="J151" s="175">
        <f>SUM(J132:J149)</f>
        <v>1544500.4095238096</v>
      </c>
      <c r="K151" s="124">
        <f>SUM(K132:K150)</f>
        <v>1307628.5904761907</v>
      </c>
    </row>
    <row r="152" spans="1:11" ht="12.75" customHeight="1">
      <c r="A152" s="32"/>
      <c r="B152" s="116"/>
      <c r="C152" s="117"/>
      <c r="D152" s="117"/>
      <c r="E152" s="118"/>
      <c r="F152" s="119"/>
      <c r="J152" s="120"/>
      <c r="K152" s="121"/>
    </row>
    <row r="153" spans="1:11" ht="15.75" customHeight="1">
      <c r="A153" s="245" t="s">
        <v>21</v>
      </c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</row>
    <row r="154" spans="1:11">
      <c r="A154" s="18">
        <v>142</v>
      </c>
      <c r="B154" s="39" t="s">
        <v>63</v>
      </c>
      <c r="C154" s="18">
        <v>1975</v>
      </c>
      <c r="D154" s="18">
        <v>1</v>
      </c>
      <c r="E154" s="6">
        <v>6000</v>
      </c>
      <c r="F154" s="6">
        <f>E154*D154</f>
        <v>6000</v>
      </c>
      <c r="G154" s="33">
        <v>10</v>
      </c>
      <c r="H154" s="33">
        <v>42</v>
      </c>
      <c r="I154" s="15">
        <v>10</v>
      </c>
      <c r="J154" s="6">
        <v>6000</v>
      </c>
      <c r="K154" s="31">
        <f>F154-J154</f>
        <v>0</v>
      </c>
    </row>
    <row r="155" spans="1:11">
      <c r="A155" s="7">
        <v>143</v>
      </c>
      <c r="B155" s="26" t="s">
        <v>64</v>
      </c>
      <c r="C155" s="7">
        <v>1975</v>
      </c>
      <c r="D155" s="7">
        <v>1</v>
      </c>
      <c r="E155" s="1">
        <v>3000</v>
      </c>
      <c r="F155" s="6">
        <f t="shared" ref="F155:F165" si="14">E155*D155</f>
        <v>3000</v>
      </c>
      <c r="G155" s="33">
        <v>10</v>
      </c>
      <c r="H155" s="33">
        <v>42</v>
      </c>
      <c r="I155" s="15">
        <v>10</v>
      </c>
      <c r="J155" s="1">
        <v>3000</v>
      </c>
      <c r="K155" s="31">
        <f t="shared" ref="K155:K165" si="15">F155-J155</f>
        <v>0</v>
      </c>
    </row>
    <row r="156" spans="1:11">
      <c r="A156" s="18">
        <v>144</v>
      </c>
      <c r="B156" s="26" t="s">
        <v>65</v>
      </c>
      <c r="C156" s="7">
        <v>1975</v>
      </c>
      <c r="D156" s="7">
        <v>25</v>
      </c>
      <c r="E156" s="1">
        <v>2400</v>
      </c>
      <c r="F156" s="6">
        <f t="shared" si="14"/>
        <v>60000</v>
      </c>
      <c r="G156" s="33">
        <v>10</v>
      </c>
      <c r="H156" s="33">
        <v>42</v>
      </c>
      <c r="I156" s="15">
        <v>10</v>
      </c>
      <c r="J156" s="1">
        <v>60000</v>
      </c>
      <c r="K156" s="31">
        <f t="shared" si="15"/>
        <v>0</v>
      </c>
    </row>
    <row r="157" spans="1:11">
      <c r="A157" s="18">
        <v>145</v>
      </c>
      <c r="B157" s="38" t="s">
        <v>22</v>
      </c>
      <c r="C157" s="12">
        <v>1985</v>
      </c>
      <c r="D157" s="12">
        <v>7342</v>
      </c>
      <c r="E157" s="2">
        <v>20</v>
      </c>
      <c r="F157" s="6">
        <f t="shared" si="14"/>
        <v>146840</v>
      </c>
      <c r="G157" s="33">
        <v>10</v>
      </c>
      <c r="H157" s="33">
        <v>32</v>
      </c>
      <c r="I157" s="15">
        <v>20</v>
      </c>
      <c r="J157" s="2">
        <v>146840</v>
      </c>
      <c r="K157" s="31">
        <f t="shared" si="15"/>
        <v>0</v>
      </c>
    </row>
    <row r="158" spans="1:11">
      <c r="A158" s="7">
        <v>146</v>
      </c>
      <c r="B158" s="26" t="s">
        <v>127</v>
      </c>
      <c r="C158" s="7">
        <v>2018</v>
      </c>
      <c r="D158" s="7">
        <v>1</v>
      </c>
      <c r="E158" s="8">
        <v>234000</v>
      </c>
      <c r="F158" s="6">
        <f t="shared" si="14"/>
        <v>234000</v>
      </c>
      <c r="G158" s="15"/>
      <c r="H158" s="36"/>
      <c r="I158" s="15">
        <v>5</v>
      </c>
      <c r="J158" s="27">
        <f>F158/I158*(2023-C158)</f>
        <v>234000</v>
      </c>
      <c r="K158" s="31">
        <f t="shared" si="15"/>
        <v>0</v>
      </c>
    </row>
    <row r="159" spans="1:11">
      <c r="A159" s="18">
        <v>147</v>
      </c>
      <c r="B159" s="26" t="s">
        <v>128</v>
      </c>
      <c r="C159" s="7">
        <v>2018</v>
      </c>
      <c r="D159" s="7">
        <v>1</v>
      </c>
      <c r="E159" s="8">
        <v>293000</v>
      </c>
      <c r="F159" s="6">
        <f t="shared" si="14"/>
        <v>293000</v>
      </c>
      <c r="G159" s="15"/>
      <c r="H159" s="36"/>
      <c r="I159" s="15">
        <v>7</v>
      </c>
      <c r="J159" s="27">
        <f t="shared" ref="J159:J165" si="16">F159/I159*(2023-C159)</f>
        <v>209285.71428571426</v>
      </c>
      <c r="K159" s="31">
        <f t="shared" si="15"/>
        <v>83714.285714285739</v>
      </c>
    </row>
    <row r="160" spans="1:11">
      <c r="A160" s="18">
        <v>148</v>
      </c>
      <c r="B160" s="26" t="s">
        <v>129</v>
      </c>
      <c r="C160" s="7">
        <v>2018</v>
      </c>
      <c r="D160" s="7">
        <v>1</v>
      </c>
      <c r="E160" s="8">
        <v>40000</v>
      </c>
      <c r="F160" s="6">
        <f t="shared" si="14"/>
        <v>40000</v>
      </c>
      <c r="G160" s="15"/>
      <c r="H160" s="36"/>
      <c r="I160" s="15">
        <v>7</v>
      </c>
      <c r="J160" s="27">
        <f t="shared" si="16"/>
        <v>28571.428571428572</v>
      </c>
      <c r="K160" s="31">
        <f t="shared" si="15"/>
        <v>11428.571428571428</v>
      </c>
    </row>
    <row r="161" spans="1:11" ht="28.5">
      <c r="A161" s="7">
        <v>149</v>
      </c>
      <c r="B161" s="26" t="s">
        <v>417</v>
      </c>
      <c r="C161" s="7">
        <v>2018</v>
      </c>
      <c r="D161" s="7">
        <v>1</v>
      </c>
      <c r="E161" s="8">
        <v>290000</v>
      </c>
      <c r="F161" s="6">
        <f t="shared" si="14"/>
        <v>290000</v>
      </c>
      <c r="G161" s="15"/>
      <c r="H161" s="36"/>
      <c r="I161" s="15">
        <v>7</v>
      </c>
      <c r="J161" s="27">
        <f t="shared" si="16"/>
        <v>207142.85714285713</v>
      </c>
      <c r="K161" s="31">
        <f t="shared" si="15"/>
        <v>82857.14285714287</v>
      </c>
    </row>
    <row r="162" spans="1:11" s="184" customFormat="1">
      <c r="A162" s="18">
        <v>150</v>
      </c>
      <c r="B162" s="179" t="s">
        <v>130</v>
      </c>
      <c r="C162" s="178">
        <v>2018</v>
      </c>
      <c r="D162" s="178">
        <v>30</v>
      </c>
      <c r="E162" s="180">
        <v>500</v>
      </c>
      <c r="F162" s="181">
        <f t="shared" si="14"/>
        <v>15000</v>
      </c>
      <c r="G162" s="176"/>
      <c r="H162" s="182"/>
      <c r="I162" s="176"/>
      <c r="J162" s="183"/>
      <c r="K162" s="31">
        <f t="shared" si="15"/>
        <v>15000</v>
      </c>
    </row>
    <row r="163" spans="1:11" s="190" customFormat="1">
      <c r="A163" s="18">
        <v>151</v>
      </c>
      <c r="B163" s="185" t="s">
        <v>131</v>
      </c>
      <c r="C163" s="186">
        <v>2018</v>
      </c>
      <c r="D163" s="186">
        <v>2</v>
      </c>
      <c r="E163" s="187">
        <v>15000</v>
      </c>
      <c r="F163" s="188">
        <f t="shared" si="14"/>
        <v>30000</v>
      </c>
      <c r="G163" s="151"/>
      <c r="H163" s="189"/>
      <c r="I163" s="151"/>
      <c r="J163" s="183"/>
      <c r="K163" s="31">
        <f t="shared" si="15"/>
        <v>30000</v>
      </c>
    </row>
    <row r="164" spans="1:11">
      <c r="A164" s="7">
        <v>152</v>
      </c>
      <c r="B164" s="26" t="s">
        <v>132</v>
      </c>
      <c r="C164" s="7">
        <v>2018</v>
      </c>
      <c r="D164" s="7">
        <v>12</v>
      </c>
      <c r="E164" s="8">
        <v>6500</v>
      </c>
      <c r="F164" s="6">
        <f t="shared" si="14"/>
        <v>78000</v>
      </c>
      <c r="G164" s="15"/>
      <c r="H164" s="36"/>
      <c r="I164" s="15">
        <v>10</v>
      </c>
      <c r="J164" s="27">
        <f t="shared" si="16"/>
        <v>39000</v>
      </c>
      <c r="K164" s="31">
        <f t="shared" si="15"/>
        <v>39000</v>
      </c>
    </row>
    <row r="165" spans="1:11">
      <c r="A165" s="18">
        <v>153</v>
      </c>
      <c r="B165" s="40" t="s">
        <v>3</v>
      </c>
      <c r="C165" s="7">
        <v>2018</v>
      </c>
      <c r="D165" s="7">
        <v>3</v>
      </c>
      <c r="E165" s="47">
        <v>33000</v>
      </c>
      <c r="F165" s="6">
        <f t="shared" si="14"/>
        <v>99000</v>
      </c>
      <c r="G165" s="15"/>
      <c r="H165" s="36"/>
      <c r="I165" s="15">
        <v>10</v>
      </c>
      <c r="J165" s="27">
        <f t="shared" si="16"/>
        <v>49500</v>
      </c>
      <c r="K165" s="31">
        <f t="shared" si="15"/>
        <v>49500</v>
      </c>
    </row>
    <row r="166" spans="1:11" ht="14.25" customHeight="1">
      <c r="A166" s="260" t="s">
        <v>285</v>
      </c>
      <c r="B166" s="260"/>
      <c r="C166" s="125"/>
      <c r="D166" s="135"/>
      <c r="E166" s="122"/>
      <c r="F166" s="122">
        <f>SUM(F154:F165)</f>
        <v>1294840</v>
      </c>
      <c r="G166" s="122">
        <f t="shared" ref="G166:K166" si="17">SUM(G154:G165)</f>
        <v>40</v>
      </c>
      <c r="H166" s="177">
        <f t="shared" si="17"/>
        <v>158</v>
      </c>
      <c r="I166" s="122"/>
      <c r="J166" s="122">
        <f t="shared" si="17"/>
        <v>983340</v>
      </c>
      <c r="K166" s="122">
        <f t="shared" si="17"/>
        <v>311500</v>
      </c>
    </row>
    <row r="167" spans="1:11" ht="13.9" customHeight="1">
      <c r="A167" s="246" t="s">
        <v>66</v>
      </c>
      <c r="B167" s="247"/>
      <c r="C167" s="247"/>
      <c r="D167" s="247"/>
      <c r="E167" s="247"/>
      <c r="F167" s="247"/>
      <c r="G167" s="247"/>
      <c r="H167" s="247"/>
      <c r="I167" s="247"/>
      <c r="J167" s="247"/>
      <c r="K167" s="248"/>
    </row>
    <row r="168" spans="1:11" ht="28.5">
      <c r="A168" s="7">
        <v>154</v>
      </c>
      <c r="B168" s="26" t="s">
        <v>359</v>
      </c>
      <c r="C168" s="7">
        <v>2017</v>
      </c>
      <c r="D168" s="12">
        <v>1</v>
      </c>
      <c r="E168" s="2">
        <v>171000</v>
      </c>
      <c r="F168" s="2">
        <f>D168*E168</f>
        <v>171000</v>
      </c>
      <c r="G168" s="33">
        <v>10</v>
      </c>
      <c r="H168" s="33">
        <v>0</v>
      </c>
      <c r="I168" s="15">
        <v>12</v>
      </c>
      <c r="J168" s="29">
        <f>F168/I168*(2023-C168)</f>
        <v>85500</v>
      </c>
      <c r="K168" s="30">
        <f>F168-J168</f>
        <v>85500</v>
      </c>
    </row>
    <row r="169" spans="1:11">
      <c r="A169" s="268" t="s">
        <v>285</v>
      </c>
      <c r="B169" s="269"/>
      <c r="C169" s="126"/>
      <c r="D169" s="127"/>
      <c r="E169" s="122"/>
      <c r="F169" s="122">
        <f>SUM(F168)</f>
        <v>171000</v>
      </c>
      <c r="G169" s="123"/>
      <c r="H169" s="170"/>
      <c r="I169" s="123"/>
      <c r="J169" s="123">
        <f>SUM(J168)</f>
        <v>85500</v>
      </c>
      <c r="K169" s="124">
        <f>SUM(K168)</f>
        <v>85500</v>
      </c>
    </row>
    <row r="170" spans="1:11" s="9" customFormat="1" ht="19.5" customHeight="1">
      <c r="A170" s="236" t="s">
        <v>394</v>
      </c>
      <c r="B170" s="237"/>
      <c r="C170" s="237"/>
      <c r="D170" s="237"/>
      <c r="E170" s="237"/>
      <c r="F170" s="237"/>
      <c r="G170" s="237"/>
      <c r="H170" s="237"/>
      <c r="I170" s="237"/>
      <c r="J170" s="237"/>
      <c r="K170" s="238"/>
    </row>
    <row r="171" spans="1:11" ht="17.25" customHeight="1">
      <c r="A171" s="239" t="s">
        <v>45</v>
      </c>
      <c r="B171" s="240"/>
      <c r="C171" s="240"/>
      <c r="D171" s="240"/>
      <c r="E171" s="240"/>
      <c r="F171" s="240"/>
      <c r="G171" s="240"/>
      <c r="H171" s="240"/>
      <c r="I171" s="240"/>
      <c r="J171" s="240"/>
      <c r="K171" s="241"/>
    </row>
    <row r="172" spans="1:11">
      <c r="A172" s="7">
        <v>155</v>
      </c>
      <c r="B172" s="26" t="s">
        <v>67</v>
      </c>
      <c r="C172" s="7">
        <v>2010</v>
      </c>
      <c r="D172" s="7">
        <v>1</v>
      </c>
      <c r="E172" s="1">
        <v>8125</v>
      </c>
      <c r="F172" s="1">
        <f>D172*E172</f>
        <v>8125</v>
      </c>
      <c r="G172" s="33">
        <v>8</v>
      </c>
      <c r="H172" s="33">
        <v>7</v>
      </c>
      <c r="I172" s="15">
        <v>8</v>
      </c>
      <c r="J172" s="1">
        <v>8125</v>
      </c>
      <c r="K172" s="25">
        <f>F172-J172</f>
        <v>0</v>
      </c>
    </row>
    <row r="173" spans="1:11">
      <c r="A173" s="7">
        <v>156</v>
      </c>
      <c r="B173" s="26" t="s">
        <v>56</v>
      </c>
      <c r="C173" s="7">
        <v>2010</v>
      </c>
      <c r="D173" s="7">
        <v>1</v>
      </c>
      <c r="E173" s="1">
        <v>1375</v>
      </c>
      <c r="F173" s="1">
        <f t="shared" ref="F173:F192" si="18">D173*E173</f>
        <v>1375</v>
      </c>
      <c r="G173" s="33">
        <v>8</v>
      </c>
      <c r="H173" s="33">
        <v>7</v>
      </c>
      <c r="I173" s="15">
        <v>8</v>
      </c>
      <c r="J173" s="1">
        <v>1375</v>
      </c>
      <c r="K173" s="25">
        <f t="shared" ref="K173:K191" si="19">F173-J173</f>
        <v>0</v>
      </c>
    </row>
    <row r="174" spans="1:11">
      <c r="A174" s="7">
        <v>157</v>
      </c>
      <c r="B174" s="26" t="s">
        <v>26</v>
      </c>
      <c r="C174" s="7">
        <v>2010</v>
      </c>
      <c r="D174" s="7">
        <v>1</v>
      </c>
      <c r="E174" s="1">
        <v>3875</v>
      </c>
      <c r="F174" s="1">
        <f t="shared" si="18"/>
        <v>3875</v>
      </c>
      <c r="G174" s="33">
        <v>8</v>
      </c>
      <c r="H174" s="33">
        <v>7</v>
      </c>
      <c r="I174" s="15">
        <v>7</v>
      </c>
      <c r="J174" s="1">
        <v>3875</v>
      </c>
      <c r="K174" s="25">
        <f t="shared" si="19"/>
        <v>0</v>
      </c>
    </row>
    <row r="175" spans="1:11">
      <c r="A175" s="7">
        <v>158</v>
      </c>
      <c r="B175" s="26" t="s">
        <v>12</v>
      </c>
      <c r="C175" s="7">
        <v>2010</v>
      </c>
      <c r="D175" s="7">
        <v>1</v>
      </c>
      <c r="E175" s="1">
        <v>60000</v>
      </c>
      <c r="F175" s="1">
        <f t="shared" si="18"/>
        <v>60000</v>
      </c>
      <c r="G175" s="33">
        <v>5</v>
      </c>
      <c r="H175" s="33">
        <v>7</v>
      </c>
      <c r="I175" s="15">
        <v>5</v>
      </c>
      <c r="J175" s="1">
        <v>60000</v>
      </c>
      <c r="K175" s="25">
        <f t="shared" si="19"/>
        <v>0</v>
      </c>
    </row>
    <row r="176" spans="1:11">
      <c r="A176" s="7">
        <v>159</v>
      </c>
      <c r="B176" s="38" t="s">
        <v>68</v>
      </c>
      <c r="C176" s="12">
        <v>2012</v>
      </c>
      <c r="D176" s="12">
        <v>1</v>
      </c>
      <c r="E176" s="1">
        <v>24000</v>
      </c>
      <c r="F176" s="1">
        <f t="shared" si="18"/>
        <v>24000</v>
      </c>
      <c r="G176" s="33">
        <v>5</v>
      </c>
      <c r="H176" s="33">
        <v>5</v>
      </c>
      <c r="I176" s="15">
        <v>10</v>
      </c>
      <c r="J176" s="2">
        <v>24000</v>
      </c>
      <c r="K176" s="25">
        <f t="shared" si="19"/>
        <v>0</v>
      </c>
    </row>
    <row r="177" spans="1:11">
      <c r="A177" s="7">
        <v>160</v>
      </c>
      <c r="B177" s="26" t="s">
        <v>4</v>
      </c>
      <c r="C177" s="7">
        <v>2012</v>
      </c>
      <c r="D177" s="7">
        <v>7</v>
      </c>
      <c r="E177" s="1">
        <v>6000</v>
      </c>
      <c r="F177" s="1">
        <f t="shared" si="18"/>
        <v>42000</v>
      </c>
      <c r="G177" s="33">
        <v>10</v>
      </c>
      <c r="H177" s="33">
        <v>5</v>
      </c>
      <c r="I177" s="15">
        <v>10</v>
      </c>
      <c r="J177" s="15">
        <v>42000</v>
      </c>
      <c r="K177" s="25">
        <f t="shared" si="19"/>
        <v>0</v>
      </c>
    </row>
    <row r="178" spans="1:11">
      <c r="A178" s="7">
        <v>161</v>
      </c>
      <c r="B178" s="26" t="s">
        <v>8</v>
      </c>
      <c r="C178" s="7">
        <v>2015</v>
      </c>
      <c r="D178" s="7">
        <v>1</v>
      </c>
      <c r="E178" s="1">
        <v>88000</v>
      </c>
      <c r="F178" s="1">
        <f t="shared" si="18"/>
        <v>88000</v>
      </c>
      <c r="G178" s="33">
        <v>10</v>
      </c>
      <c r="H178" s="33">
        <v>2</v>
      </c>
      <c r="I178" s="15">
        <v>10</v>
      </c>
      <c r="J178" s="15">
        <f>F178/I178*(2023-C178)</f>
        <v>70400</v>
      </c>
      <c r="K178" s="25">
        <f t="shared" si="19"/>
        <v>17600</v>
      </c>
    </row>
    <row r="179" spans="1:11">
      <c r="A179" s="7">
        <v>162</v>
      </c>
      <c r="B179" s="26" t="s">
        <v>48</v>
      </c>
      <c r="C179" s="7">
        <v>2015</v>
      </c>
      <c r="D179" s="7">
        <v>1</v>
      </c>
      <c r="E179" s="1">
        <v>88000</v>
      </c>
      <c r="F179" s="1">
        <f t="shared" si="18"/>
        <v>88000</v>
      </c>
      <c r="G179" s="33">
        <v>10</v>
      </c>
      <c r="H179" s="33">
        <v>2</v>
      </c>
      <c r="I179" s="15">
        <v>10</v>
      </c>
      <c r="J179" s="15">
        <f t="shared" ref="J179:J182" si="20">F179/I179*(2023-C179)</f>
        <v>70400</v>
      </c>
      <c r="K179" s="25">
        <f t="shared" si="19"/>
        <v>17600</v>
      </c>
    </row>
    <row r="180" spans="1:11">
      <c r="A180" s="7">
        <v>163</v>
      </c>
      <c r="B180" s="26" t="s">
        <v>3</v>
      </c>
      <c r="C180" s="7">
        <v>2015</v>
      </c>
      <c r="D180" s="7">
        <v>1</v>
      </c>
      <c r="E180" s="1">
        <v>104000</v>
      </c>
      <c r="F180" s="1">
        <f t="shared" si="18"/>
        <v>104000</v>
      </c>
      <c r="G180" s="33">
        <v>10</v>
      </c>
      <c r="H180" s="33">
        <v>2</v>
      </c>
      <c r="I180" s="15">
        <v>10</v>
      </c>
      <c r="J180" s="15">
        <f t="shared" si="20"/>
        <v>83200</v>
      </c>
      <c r="K180" s="25">
        <f t="shared" si="19"/>
        <v>20800</v>
      </c>
    </row>
    <row r="181" spans="1:11">
      <c r="A181" s="7">
        <v>164</v>
      </c>
      <c r="B181" s="26" t="s">
        <v>4</v>
      </c>
      <c r="C181" s="7">
        <v>2015</v>
      </c>
      <c r="D181" s="7">
        <v>10</v>
      </c>
      <c r="E181" s="1">
        <v>12000</v>
      </c>
      <c r="F181" s="1">
        <f t="shared" si="18"/>
        <v>120000</v>
      </c>
      <c r="G181" s="33">
        <v>10</v>
      </c>
      <c r="H181" s="33">
        <v>2</v>
      </c>
      <c r="I181" s="15">
        <v>10</v>
      </c>
      <c r="J181" s="15">
        <f t="shared" si="20"/>
        <v>96000</v>
      </c>
      <c r="K181" s="25">
        <f t="shared" si="19"/>
        <v>24000</v>
      </c>
    </row>
    <row r="182" spans="1:11">
      <c r="A182" s="7">
        <v>165</v>
      </c>
      <c r="B182" s="26" t="s">
        <v>69</v>
      </c>
      <c r="C182" s="7">
        <v>2015</v>
      </c>
      <c r="D182" s="7">
        <v>1</v>
      </c>
      <c r="E182" s="1">
        <v>211680</v>
      </c>
      <c r="F182" s="1">
        <f t="shared" si="18"/>
        <v>211680</v>
      </c>
      <c r="G182" s="33">
        <v>50</v>
      </c>
      <c r="H182" s="33">
        <v>2</v>
      </c>
      <c r="I182" s="15">
        <v>10</v>
      </c>
      <c r="J182" s="15">
        <f t="shared" si="20"/>
        <v>169344</v>
      </c>
      <c r="K182" s="25">
        <f t="shared" si="19"/>
        <v>42336</v>
      </c>
    </row>
    <row r="183" spans="1:11">
      <c r="A183" s="7">
        <v>166</v>
      </c>
      <c r="B183" s="26" t="s">
        <v>27</v>
      </c>
      <c r="C183" s="7">
        <v>2015</v>
      </c>
      <c r="D183" s="7">
        <v>1</v>
      </c>
      <c r="E183" s="1">
        <v>249360</v>
      </c>
      <c r="F183" s="1">
        <f t="shared" si="18"/>
        <v>249360</v>
      </c>
      <c r="G183" s="33">
        <v>10</v>
      </c>
      <c r="H183" s="33">
        <v>2</v>
      </c>
      <c r="I183" s="15">
        <v>7</v>
      </c>
      <c r="J183" s="15">
        <v>249360</v>
      </c>
      <c r="K183" s="25">
        <f t="shared" si="19"/>
        <v>0</v>
      </c>
    </row>
    <row r="184" spans="1:11">
      <c r="A184" s="7">
        <v>167</v>
      </c>
      <c r="B184" s="26" t="s">
        <v>70</v>
      </c>
      <c r="C184" s="7">
        <v>2015</v>
      </c>
      <c r="D184" s="7">
        <v>1</v>
      </c>
      <c r="E184" s="1">
        <v>169800</v>
      </c>
      <c r="F184" s="1">
        <f t="shared" si="18"/>
        <v>169800</v>
      </c>
      <c r="G184" s="33">
        <v>5</v>
      </c>
      <c r="H184" s="33">
        <v>2</v>
      </c>
      <c r="I184" s="15">
        <v>5</v>
      </c>
      <c r="J184" s="15">
        <v>169800</v>
      </c>
      <c r="K184" s="25">
        <f t="shared" si="19"/>
        <v>0</v>
      </c>
    </row>
    <row r="185" spans="1:11">
      <c r="A185" s="7">
        <v>168</v>
      </c>
      <c r="B185" s="26" t="s">
        <v>14</v>
      </c>
      <c r="C185" s="7">
        <v>2015</v>
      </c>
      <c r="D185" s="7">
        <v>1</v>
      </c>
      <c r="E185" s="1">
        <v>37928.571428571428</v>
      </c>
      <c r="F185" s="1">
        <f t="shared" si="18"/>
        <v>37928.571428571428</v>
      </c>
      <c r="G185" s="33">
        <v>7</v>
      </c>
      <c r="H185" s="33">
        <v>2</v>
      </c>
      <c r="I185" s="15">
        <v>7</v>
      </c>
      <c r="J185" s="15">
        <v>37929</v>
      </c>
      <c r="K185" s="25">
        <f t="shared" si="19"/>
        <v>-0.42857142857246799</v>
      </c>
    </row>
    <row r="186" spans="1:11">
      <c r="A186" s="7">
        <v>169</v>
      </c>
      <c r="B186" s="26" t="s">
        <v>50</v>
      </c>
      <c r="C186" s="7">
        <v>2015</v>
      </c>
      <c r="D186" s="7">
        <v>2</v>
      </c>
      <c r="E186" s="1">
        <v>25000</v>
      </c>
      <c r="F186" s="1">
        <f t="shared" si="18"/>
        <v>50000</v>
      </c>
      <c r="G186" s="33">
        <v>7</v>
      </c>
      <c r="H186" s="33">
        <v>2</v>
      </c>
      <c r="I186" s="15">
        <v>7</v>
      </c>
      <c r="J186" s="27">
        <f>F186</f>
        <v>50000</v>
      </c>
      <c r="K186" s="25">
        <f t="shared" si="19"/>
        <v>0</v>
      </c>
    </row>
    <row r="187" spans="1:11">
      <c r="A187" s="7">
        <v>170</v>
      </c>
      <c r="B187" s="26" t="s">
        <v>51</v>
      </c>
      <c r="C187" s="7">
        <v>2015</v>
      </c>
      <c r="D187" s="7">
        <v>1</v>
      </c>
      <c r="E187" s="1">
        <v>77142.857142857145</v>
      </c>
      <c r="F187" s="1">
        <f t="shared" si="18"/>
        <v>77142.857142857145</v>
      </c>
      <c r="G187" s="33">
        <v>7</v>
      </c>
      <c r="H187" s="33">
        <v>2</v>
      </c>
      <c r="I187" s="15">
        <v>7</v>
      </c>
      <c r="J187" s="27">
        <f>F187</f>
        <v>77142.857142857145</v>
      </c>
      <c r="K187" s="25">
        <f t="shared" si="19"/>
        <v>0</v>
      </c>
    </row>
    <row r="188" spans="1:11">
      <c r="A188" s="7">
        <v>171</v>
      </c>
      <c r="B188" s="38" t="s">
        <v>455</v>
      </c>
      <c r="C188" s="12">
        <v>2017</v>
      </c>
      <c r="D188" s="12">
        <v>1</v>
      </c>
      <c r="E188" s="2">
        <v>50803.200000000004</v>
      </c>
      <c r="F188" s="1">
        <f t="shared" si="18"/>
        <v>50803.200000000004</v>
      </c>
      <c r="G188" s="33">
        <v>7</v>
      </c>
      <c r="H188" s="33">
        <v>0</v>
      </c>
      <c r="I188" s="15">
        <v>7</v>
      </c>
      <c r="J188" s="27">
        <f t="shared" ref="J188:J191" si="21">F188/I188*(2023-C188)</f>
        <v>43545.600000000006</v>
      </c>
      <c r="K188" s="25">
        <f t="shared" si="19"/>
        <v>7257.5999999999985</v>
      </c>
    </row>
    <row r="189" spans="1:11" s="9" customFormat="1" ht="28.5">
      <c r="A189" s="7">
        <v>172</v>
      </c>
      <c r="B189" s="26" t="s">
        <v>374</v>
      </c>
      <c r="C189" s="7">
        <v>2020</v>
      </c>
      <c r="D189" s="7">
        <v>1</v>
      </c>
      <c r="E189" s="8">
        <v>0</v>
      </c>
      <c r="F189" s="8">
        <f t="shared" si="18"/>
        <v>0</v>
      </c>
      <c r="G189" s="24"/>
      <c r="H189" s="169"/>
      <c r="I189" s="24"/>
      <c r="J189" s="136"/>
      <c r="K189" s="28">
        <f t="shared" si="19"/>
        <v>0</v>
      </c>
    </row>
    <row r="190" spans="1:11" s="9" customFormat="1">
      <c r="A190" s="7">
        <v>173</v>
      </c>
      <c r="B190" s="26" t="s">
        <v>435</v>
      </c>
      <c r="C190" s="7">
        <v>2022</v>
      </c>
      <c r="D190" s="7">
        <v>1</v>
      </c>
      <c r="E190" s="8">
        <v>93500</v>
      </c>
      <c r="F190" s="8">
        <f t="shared" si="18"/>
        <v>93500</v>
      </c>
      <c r="G190" s="24"/>
      <c r="H190" s="169"/>
      <c r="I190" s="24">
        <v>50</v>
      </c>
      <c r="J190" s="136">
        <f t="shared" si="21"/>
        <v>1870</v>
      </c>
      <c r="K190" s="28">
        <f t="shared" si="19"/>
        <v>91630</v>
      </c>
    </row>
    <row r="191" spans="1:11" s="9" customFormat="1" ht="28.5">
      <c r="A191" s="7">
        <v>174</v>
      </c>
      <c r="B191" s="194" t="s">
        <v>505</v>
      </c>
      <c r="C191" s="7">
        <v>2023</v>
      </c>
      <c r="D191" s="7">
        <v>1</v>
      </c>
      <c r="E191" s="8">
        <v>95000</v>
      </c>
      <c r="F191" s="8">
        <f t="shared" si="18"/>
        <v>95000</v>
      </c>
      <c r="G191" s="24"/>
      <c r="H191" s="169"/>
      <c r="I191" s="24">
        <v>7</v>
      </c>
      <c r="J191" s="27">
        <f t="shared" si="21"/>
        <v>0</v>
      </c>
      <c r="K191" s="28">
        <f t="shared" si="19"/>
        <v>95000</v>
      </c>
    </row>
    <row r="192" spans="1:11" s="9" customFormat="1">
      <c r="A192" s="7">
        <v>175</v>
      </c>
      <c r="B192" s="202" t="s">
        <v>438</v>
      </c>
      <c r="C192" s="7">
        <v>2023</v>
      </c>
      <c r="D192" s="7">
        <v>1</v>
      </c>
      <c r="E192" s="8">
        <v>135000</v>
      </c>
      <c r="F192" s="8">
        <f t="shared" si="18"/>
        <v>135000</v>
      </c>
      <c r="G192" s="24"/>
      <c r="H192" s="169"/>
      <c r="I192" s="24">
        <v>10</v>
      </c>
      <c r="J192" s="27">
        <f t="shared" ref="J192" si="22">F192/I192*(2023-C192)</f>
        <v>0</v>
      </c>
      <c r="K192" s="28">
        <f t="shared" ref="K192" si="23">F192-J192</f>
        <v>135000</v>
      </c>
    </row>
    <row r="193" spans="1:11">
      <c r="A193" s="268" t="s">
        <v>285</v>
      </c>
      <c r="B193" s="269"/>
      <c r="C193" s="127"/>
      <c r="D193" s="127"/>
      <c r="E193" s="122"/>
      <c r="F193" s="122">
        <f ca="1">SUM(F172:F242)</f>
        <v>1567689.6285714284</v>
      </c>
      <c r="G193" s="123"/>
      <c r="H193" s="123"/>
      <c r="I193" s="123"/>
      <c r="J193" s="128">
        <f>SUM(J172:J190)</f>
        <v>1258366.4571428571</v>
      </c>
      <c r="K193" s="124">
        <f>SUM(K172:K192)</f>
        <v>451223.17142857146</v>
      </c>
    </row>
    <row r="194" spans="1:11" ht="14.25" customHeight="1">
      <c r="A194" s="229" t="s">
        <v>57</v>
      </c>
      <c r="B194" s="227"/>
      <c r="C194" s="227"/>
      <c r="D194" s="227"/>
      <c r="E194" s="227"/>
      <c r="F194" s="227"/>
      <c r="G194" s="227"/>
      <c r="H194" s="227"/>
      <c r="I194" s="227"/>
      <c r="J194" s="227"/>
      <c r="K194" s="230"/>
    </row>
    <row r="195" spans="1:11">
      <c r="A195" s="7">
        <v>176</v>
      </c>
      <c r="B195" s="26" t="s">
        <v>1</v>
      </c>
      <c r="C195" s="7">
        <v>1970</v>
      </c>
      <c r="D195" s="7">
        <v>1</v>
      </c>
      <c r="E195" s="1">
        <v>24350</v>
      </c>
      <c r="F195" s="2">
        <f>E195*D195</f>
        <v>24350</v>
      </c>
      <c r="G195" s="33">
        <v>10</v>
      </c>
      <c r="H195" s="33">
        <v>47</v>
      </c>
      <c r="I195" s="15">
        <v>15</v>
      </c>
      <c r="J195" s="2">
        <v>24350</v>
      </c>
      <c r="K195" s="25">
        <f>F195-J195</f>
        <v>0</v>
      </c>
    </row>
    <row r="196" spans="1:11">
      <c r="A196" s="7">
        <v>177</v>
      </c>
      <c r="B196" s="26" t="s">
        <v>71</v>
      </c>
      <c r="C196" s="7">
        <v>1985</v>
      </c>
      <c r="D196" s="7">
        <v>52</v>
      </c>
      <c r="E196" s="1">
        <v>2249</v>
      </c>
      <c r="F196" s="1">
        <f>D196*E196</f>
        <v>116948</v>
      </c>
      <c r="G196" s="15">
        <v>10</v>
      </c>
      <c r="H196" s="36">
        <v>32</v>
      </c>
      <c r="I196" s="15">
        <v>10</v>
      </c>
      <c r="J196" s="1">
        <v>116948</v>
      </c>
      <c r="K196" s="25">
        <f>F196-J196</f>
        <v>0</v>
      </c>
    </row>
    <row r="197" spans="1:11">
      <c r="A197" s="7">
        <v>178</v>
      </c>
      <c r="B197" s="26" t="s">
        <v>488</v>
      </c>
      <c r="C197" s="7">
        <v>2023</v>
      </c>
      <c r="D197" s="7">
        <v>1</v>
      </c>
      <c r="E197" s="1">
        <v>63000</v>
      </c>
      <c r="F197" s="1">
        <f>D197*E197</f>
        <v>63000</v>
      </c>
      <c r="G197" s="15"/>
      <c r="H197" s="15"/>
      <c r="I197" s="15">
        <v>7</v>
      </c>
      <c r="J197" s="1">
        <f>F197/I197*(2023-C197)</f>
        <v>0</v>
      </c>
      <c r="K197" s="25">
        <f>F197-J197</f>
        <v>63000</v>
      </c>
    </row>
    <row r="198" spans="1:11">
      <c r="A198" s="242" t="s">
        <v>285</v>
      </c>
      <c r="B198" s="244"/>
      <c r="C198" s="125"/>
      <c r="D198" s="127"/>
      <c r="E198" s="122"/>
      <c r="F198" s="122">
        <f>SUM(F195:F196)</f>
        <v>141298</v>
      </c>
      <c r="G198" s="123"/>
      <c r="H198" s="170"/>
      <c r="I198" s="123"/>
      <c r="J198" s="122">
        <f>SUM(J195:J196)</f>
        <v>141298</v>
      </c>
      <c r="K198" s="124">
        <f>SUM(K195:K197)</f>
        <v>63000</v>
      </c>
    </row>
    <row r="199" spans="1:11" ht="15.75" customHeight="1">
      <c r="A199" s="239" t="s">
        <v>21</v>
      </c>
      <c r="B199" s="240"/>
      <c r="C199" s="240"/>
      <c r="D199" s="240"/>
      <c r="E199" s="240"/>
      <c r="F199" s="240"/>
      <c r="G199" s="240"/>
      <c r="H199" s="240"/>
      <c r="I199" s="240"/>
      <c r="J199" s="240"/>
      <c r="K199" s="241"/>
    </row>
    <row r="200" spans="1:11">
      <c r="A200" s="7">
        <v>179</v>
      </c>
      <c r="B200" s="26" t="s">
        <v>42</v>
      </c>
      <c r="C200" s="7">
        <v>1975</v>
      </c>
      <c r="D200" s="7">
        <v>2</v>
      </c>
      <c r="E200" s="1">
        <v>2600</v>
      </c>
      <c r="F200" s="2">
        <f>E200*D200</f>
        <v>5200</v>
      </c>
      <c r="G200" s="33">
        <v>10</v>
      </c>
      <c r="H200" s="33">
        <v>42</v>
      </c>
      <c r="I200" s="15"/>
      <c r="J200" s="2">
        <v>5200</v>
      </c>
      <c r="K200" s="25">
        <f>F200-J200</f>
        <v>0</v>
      </c>
    </row>
    <row r="201" spans="1:11">
      <c r="A201" s="7">
        <v>180</v>
      </c>
      <c r="B201" s="26" t="s">
        <v>72</v>
      </c>
      <c r="C201" s="7">
        <v>1975</v>
      </c>
      <c r="D201" s="7">
        <v>1</v>
      </c>
      <c r="E201" s="1">
        <v>5000</v>
      </c>
      <c r="F201" s="2">
        <f t="shared" ref="F201:F207" si="24">E201*D201</f>
        <v>5000</v>
      </c>
      <c r="G201" s="33">
        <v>10</v>
      </c>
      <c r="H201" s="33">
        <v>42</v>
      </c>
      <c r="I201" s="15">
        <v>10</v>
      </c>
      <c r="J201" s="2">
        <v>5000</v>
      </c>
      <c r="K201" s="25">
        <f t="shared" ref="K201:K207" si="25">F201-J201</f>
        <v>0</v>
      </c>
    </row>
    <row r="202" spans="1:11">
      <c r="A202" s="7">
        <v>181</v>
      </c>
      <c r="B202" s="26" t="s">
        <v>73</v>
      </c>
      <c r="C202" s="7">
        <v>1975</v>
      </c>
      <c r="D202" s="7">
        <v>2</v>
      </c>
      <c r="E202" s="1">
        <v>2400</v>
      </c>
      <c r="F202" s="2">
        <f t="shared" si="24"/>
        <v>4800</v>
      </c>
      <c r="G202" s="33">
        <v>10</v>
      </c>
      <c r="H202" s="33">
        <v>42</v>
      </c>
      <c r="I202" s="15">
        <v>10</v>
      </c>
      <c r="J202" s="2">
        <v>4800</v>
      </c>
      <c r="K202" s="25">
        <f t="shared" si="25"/>
        <v>0</v>
      </c>
    </row>
    <row r="203" spans="1:11">
      <c r="A203" s="7">
        <v>182</v>
      </c>
      <c r="B203" s="26" t="s">
        <v>28</v>
      </c>
      <c r="C203" s="7">
        <v>1975</v>
      </c>
      <c r="D203" s="7">
        <v>2</v>
      </c>
      <c r="E203" s="1">
        <v>5400</v>
      </c>
      <c r="F203" s="2">
        <f t="shared" si="24"/>
        <v>10800</v>
      </c>
      <c r="G203" s="33">
        <v>10</v>
      </c>
      <c r="H203" s="33">
        <v>42</v>
      </c>
      <c r="I203" s="15">
        <v>10</v>
      </c>
      <c r="J203" s="2">
        <v>10800</v>
      </c>
      <c r="K203" s="25">
        <f t="shared" si="25"/>
        <v>0</v>
      </c>
    </row>
    <row r="204" spans="1:11">
      <c r="A204" s="7">
        <v>183</v>
      </c>
      <c r="B204" s="26" t="s">
        <v>73</v>
      </c>
      <c r="C204" s="7">
        <v>1975</v>
      </c>
      <c r="D204" s="7">
        <v>2</v>
      </c>
      <c r="E204" s="1">
        <v>2400</v>
      </c>
      <c r="F204" s="2">
        <f t="shared" si="24"/>
        <v>4800</v>
      </c>
      <c r="G204" s="33">
        <v>10</v>
      </c>
      <c r="H204" s="33">
        <v>42</v>
      </c>
      <c r="I204" s="15">
        <v>10</v>
      </c>
      <c r="J204" s="2">
        <v>4800</v>
      </c>
      <c r="K204" s="25">
        <f t="shared" si="25"/>
        <v>0</v>
      </c>
    </row>
    <row r="205" spans="1:11">
      <c r="A205" s="7">
        <v>184</v>
      </c>
      <c r="B205" s="26" t="s">
        <v>74</v>
      </c>
      <c r="C205" s="7">
        <v>1975</v>
      </c>
      <c r="D205" s="7">
        <v>1</v>
      </c>
      <c r="E205" s="8">
        <v>0</v>
      </c>
      <c r="F205" s="2">
        <f t="shared" si="24"/>
        <v>0</v>
      </c>
      <c r="G205" s="33">
        <v>10</v>
      </c>
      <c r="H205" s="33">
        <v>42</v>
      </c>
      <c r="I205" s="15"/>
      <c r="J205" s="8">
        <v>0</v>
      </c>
      <c r="K205" s="25">
        <f t="shared" si="25"/>
        <v>0</v>
      </c>
    </row>
    <row r="206" spans="1:11">
      <c r="A206" s="7">
        <v>185</v>
      </c>
      <c r="B206" s="26" t="s">
        <v>6</v>
      </c>
      <c r="C206" s="7">
        <v>1975</v>
      </c>
      <c r="D206" s="7">
        <v>1</v>
      </c>
      <c r="E206" s="1">
        <v>11000</v>
      </c>
      <c r="F206" s="2">
        <f t="shared" si="24"/>
        <v>11000</v>
      </c>
      <c r="G206" s="33">
        <v>10</v>
      </c>
      <c r="H206" s="33">
        <v>42</v>
      </c>
      <c r="I206" s="15">
        <v>10</v>
      </c>
      <c r="J206" s="2">
        <v>11000</v>
      </c>
      <c r="K206" s="25">
        <f t="shared" si="25"/>
        <v>0</v>
      </c>
    </row>
    <row r="207" spans="1:11">
      <c r="A207" s="7">
        <v>186</v>
      </c>
      <c r="B207" s="38" t="s">
        <v>29</v>
      </c>
      <c r="C207" s="12">
        <v>1975</v>
      </c>
      <c r="D207" s="12">
        <v>7071</v>
      </c>
      <c r="E207" s="2">
        <v>20</v>
      </c>
      <c r="F207" s="2">
        <f t="shared" si="24"/>
        <v>141420</v>
      </c>
      <c r="G207" s="33">
        <v>10</v>
      </c>
      <c r="H207" s="33">
        <v>42</v>
      </c>
      <c r="I207" s="15">
        <v>20</v>
      </c>
      <c r="J207" s="2">
        <v>141420</v>
      </c>
      <c r="K207" s="25">
        <f t="shared" si="25"/>
        <v>0</v>
      </c>
    </row>
    <row r="208" spans="1:11">
      <c r="A208" s="242" t="s">
        <v>285</v>
      </c>
      <c r="B208" s="244"/>
      <c r="C208" s="125"/>
      <c r="D208" s="127"/>
      <c r="E208" s="122"/>
      <c r="F208" s="122">
        <f>SUM(F200:F207)</f>
        <v>183020</v>
      </c>
      <c r="G208" s="123"/>
      <c r="H208" s="170"/>
      <c r="I208" s="123"/>
      <c r="J208" s="122">
        <f>SUM(J200:J207)</f>
        <v>183020</v>
      </c>
      <c r="K208" s="124">
        <f>SUM(K200:K206)</f>
        <v>0</v>
      </c>
    </row>
    <row r="209" spans="1:11" ht="16.5" customHeight="1">
      <c r="A209" s="239" t="s">
        <v>480</v>
      </c>
      <c r="B209" s="240"/>
      <c r="C209" s="240"/>
      <c r="D209" s="240"/>
      <c r="E209" s="240"/>
      <c r="F209" s="240"/>
      <c r="G209" s="240"/>
      <c r="H209" s="240"/>
      <c r="I209" s="240"/>
      <c r="J209" s="240"/>
      <c r="K209" s="241"/>
    </row>
    <row r="210" spans="1:11">
      <c r="A210" s="7">
        <v>187</v>
      </c>
      <c r="B210" s="26" t="s">
        <v>75</v>
      </c>
      <c r="C210" s="7">
        <v>1979</v>
      </c>
      <c r="D210" s="7">
        <v>1</v>
      </c>
      <c r="E210" s="1">
        <v>1120100</v>
      </c>
      <c r="F210" s="2">
        <f>D210*E210</f>
        <v>1120100</v>
      </c>
      <c r="G210" s="33">
        <v>15</v>
      </c>
      <c r="H210" s="33">
        <v>38</v>
      </c>
      <c r="I210" s="15">
        <v>15</v>
      </c>
      <c r="J210" s="2">
        <v>1120100</v>
      </c>
      <c r="K210" s="25">
        <f>F210-J210</f>
        <v>0</v>
      </c>
    </row>
    <row r="211" spans="1:11">
      <c r="A211" s="7">
        <v>188</v>
      </c>
      <c r="B211" s="26" t="s">
        <v>76</v>
      </c>
      <c r="C211" s="7">
        <v>1986</v>
      </c>
      <c r="D211" s="7">
        <v>1</v>
      </c>
      <c r="E211" s="1">
        <v>1996700</v>
      </c>
      <c r="F211" s="2">
        <f t="shared" ref="F211:F240" si="26">D211*E211</f>
        <v>1996700</v>
      </c>
      <c r="G211" s="33">
        <v>15</v>
      </c>
      <c r="H211" s="33">
        <v>31</v>
      </c>
      <c r="I211" s="15">
        <v>15</v>
      </c>
      <c r="J211" s="2">
        <v>1996700</v>
      </c>
      <c r="K211" s="25">
        <f t="shared" ref="K211:K240" si="27">F211-J211</f>
        <v>0</v>
      </c>
    </row>
    <row r="212" spans="1:11">
      <c r="A212" s="7">
        <v>189</v>
      </c>
      <c r="B212" s="26" t="s">
        <v>77</v>
      </c>
      <c r="C212" s="7">
        <v>1987</v>
      </c>
      <c r="D212" s="7">
        <v>1</v>
      </c>
      <c r="E212" s="1">
        <v>1996700</v>
      </c>
      <c r="F212" s="2">
        <f t="shared" si="26"/>
        <v>1996700</v>
      </c>
      <c r="G212" s="33">
        <v>15</v>
      </c>
      <c r="H212" s="33">
        <v>30</v>
      </c>
      <c r="I212" s="15">
        <v>15</v>
      </c>
      <c r="J212" s="2">
        <v>1996700</v>
      </c>
      <c r="K212" s="25">
        <f t="shared" si="27"/>
        <v>0</v>
      </c>
    </row>
    <row r="213" spans="1:11">
      <c r="A213" s="7">
        <v>190</v>
      </c>
      <c r="B213" s="26" t="s">
        <v>78</v>
      </c>
      <c r="C213" s="7">
        <v>1987</v>
      </c>
      <c r="D213" s="7">
        <v>1</v>
      </c>
      <c r="E213" s="1">
        <v>438300</v>
      </c>
      <c r="F213" s="2">
        <f t="shared" si="26"/>
        <v>438300</v>
      </c>
      <c r="G213" s="33">
        <v>15</v>
      </c>
      <c r="H213" s="33">
        <v>30</v>
      </c>
      <c r="I213" s="15">
        <v>15</v>
      </c>
      <c r="J213" s="2">
        <v>438300</v>
      </c>
      <c r="K213" s="25">
        <f t="shared" si="27"/>
        <v>0</v>
      </c>
    </row>
    <row r="214" spans="1:11">
      <c r="A214" s="7">
        <v>191</v>
      </c>
      <c r="B214" s="26" t="s">
        <v>79</v>
      </c>
      <c r="C214" s="7">
        <v>1990</v>
      </c>
      <c r="D214" s="7">
        <v>1</v>
      </c>
      <c r="E214" s="1">
        <v>438300</v>
      </c>
      <c r="F214" s="2">
        <f t="shared" si="26"/>
        <v>438300</v>
      </c>
      <c r="G214" s="33">
        <v>15</v>
      </c>
      <c r="H214" s="33">
        <v>27</v>
      </c>
      <c r="I214" s="15">
        <v>15</v>
      </c>
      <c r="J214" s="2">
        <v>438300</v>
      </c>
      <c r="K214" s="25">
        <f t="shared" si="27"/>
        <v>0</v>
      </c>
    </row>
    <row r="215" spans="1:11">
      <c r="A215" s="7">
        <v>192</v>
      </c>
      <c r="B215" s="26" t="s">
        <v>80</v>
      </c>
      <c r="C215" s="7">
        <v>1986</v>
      </c>
      <c r="D215" s="7">
        <v>1</v>
      </c>
      <c r="E215" s="1">
        <v>418820</v>
      </c>
      <c r="F215" s="2">
        <f t="shared" si="26"/>
        <v>418820</v>
      </c>
      <c r="G215" s="33">
        <v>15</v>
      </c>
      <c r="H215" s="33">
        <v>31</v>
      </c>
      <c r="I215" s="15">
        <v>15</v>
      </c>
      <c r="J215" s="2">
        <v>418820</v>
      </c>
      <c r="K215" s="25">
        <f t="shared" si="27"/>
        <v>0</v>
      </c>
    </row>
    <row r="216" spans="1:11">
      <c r="A216" s="7">
        <v>193</v>
      </c>
      <c r="B216" s="26" t="s">
        <v>80</v>
      </c>
      <c r="C216" s="7">
        <v>1988</v>
      </c>
      <c r="D216" s="7">
        <v>1</v>
      </c>
      <c r="E216" s="1">
        <v>418820</v>
      </c>
      <c r="F216" s="2">
        <f t="shared" si="26"/>
        <v>418820</v>
      </c>
      <c r="G216" s="33">
        <v>15</v>
      </c>
      <c r="H216" s="33">
        <v>29</v>
      </c>
      <c r="I216" s="15">
        <v>15</v>
      </c>
      <c r="J216" s="2">
        <v>418820</v>
      </c>
      <c r="K216" s="25">
        <f t="shared" si="27"/>
        <v>0</v>
      </c>
    </row>
    <row r="217" spans="1:11">
      <c r="A217" s="7">
        <v>194</v>
      </c>
      <c r="B217" s="26" t="s">
        <v>81</v>
      </c>
      <c r="C217" s="7">
        <v>1987</v>
      </c>
      <c r="D217" s="7">
        <v>1</v>
      </c>
      <c r="E217" s="1">
        <v>506480</v>
      </c>
      <c r="F217" s="2">
        <f t="shared" si="26"/>
        <v>506480</v>
      </c>
      <c r="G217" s="33">
        <v>15</v>
      </c>
      <c r="H217" s="33">
        <v>30</v>
      </c>
      <c r="I217" s="15">
        <v>15</v>
      </c>
      <c r="J217" s="2">
        <v>506480</v>
      </c>
      <c r="K217" s="25">
        <f t="shared" si="27"/>
        <v>0</v>
      </c>
    </row>
    <row r="218" spans="1:11">
      <c r="A218" s="7">
        <v>195</v>
      </c>
      <c r="B218" s="26" t="s">
        <v>82</v>
      </c>
      <c r="C218" s="7">
        <v>1989</v>
      </c>
      <c r="D218" s="7">
        <v>1</v>
      </c>
      <c r="E218" s="1">
        <v>1061660</v>
      </c>
      <c r="F218" s="2">
        <f t="shared" si="26"/>
        <v>1061660</v>
      </c>
      <c r="G218" s="33">
        <v>15</v>
      </c>
      <c r="H218" s="33">
        <v>28</v>
      </c>
      <c r="I218" s="15">
        <v>15</v>
      </c>
      <c r="J218" s="2">
        <v>1061660</v>
      </c>
      <c r="K218" s="25">
        <f t="shared" si="27"/>
        <v>0</v>
      </c>
    </row>
    <row r="219" spans="1:11">
      <c r="A219" s="7">
        <v>196</v>
      </c>
      <c r="B219" s="26" t="s">
        <v>83</v>
      </c>
      <c r="C219" s="7">
        <v>1987</v>
      </c>
      <c r="D219" s="7">
        <v>1</v>
      </c>
      <c r="E219" s="1">
        <v>827900</v>
      </c>
      <c r="F219" s="2">
        <f t="shared" si="26"/>
        <v>827900</v>
      </c>
      <c r="G219" s="33">
        <v>15</v>
      </c>
      <c r="H219" s="33">
        <v>30</v>
      </c>
      <c r="I219" s="15">
        <v>15</v>
      </c>
      <c r="J219" s="2">
        <v>827900</v>
      </c>
      <c r="K219" s="25">
        <f t="shared" si="27"/>
        <v>0</v>
      </c>
    </row>
    <row r="220" spans="1:11">
      <c r="A220" s="7">
        <v>197</v>
      </c>
      <c r="B220" s="26" t="s">
        <v>83</v>
      </c>
      <c r="C220" s="7">
        <v>1988</v>
      </c>
      <c r="D220" s="7">
        <v>1</v>
      </c>
      <c r="E220" s="1">
        <v>827900</v>
      </c>
      <c r="F220" s="2">
        <f t="shared" si="26"/>
        <v>827900</v>
      </c>
      <c r="G220" s="33">
        <v>15</v>
      </c>
      <c r="H220" s="33">
        <v>29</v>
      </c>
      <c r="I220" s="15">
        <v>15</v>
      </c>
      <c r="J220" s="2">
        <v>827900</v>
      </c>
      <c r="K220" s="25">
        <f t="shared" si="27"/>
        <v>0</v>
      </c>
    </row>
    <row r="221" spans="1:11">
      <c r="A221" s="7">
        <v>198</v>
      </c>
      <c r="B221" s="26" t="s">
        <v>83</v>
      </c>
      <c r="C221" s="7">
        <v>1988</v>
      </c>
      <c r="D221" s="7">
        <v>1</v>
      </c>
      <c r="E221" s="1">
        <v>827900</v>
      </c>
      <c r="F221" s="2">
        <f t="shared" si="26"/>
        <v>827900</v>
      </c>
      <c r="G221" s="33">
        <v>15</v>
      </c>
      <c r="H221" s="33">
        <v>29</v>
      </c>
      <c r="I221" s="15">
        <v>15</v>
      </c>
      <c r="J221" s="2">
        <v>827900</v>
      </c>
      <c r="K221" s="25">
        <f t="shared" si="27"/>
        <v>0</v>
      </c>
    </row>
    <row r="222" spans="1:11">
      <c r="A222" s="7">
        <v>199</v>
      </c>
      <c r="B222" s="26" t="s">
        <v>83</v>
      </c>
      <c r="C222" s="7">
        <v>1988</v>
      </c>
      <c r="D222" s="7">
        <v>1</v>
      </c>
      <c r="E222" s="1">
        <v>827900</v>
      </c>
      <c r="F222" s="2">
        <f t="shared" si="26"/>
        <v>827900</v>
      </c>
      <c r="G222" s="33">
        <v>15</v>
      </c>
      <c r="H222" s="33">
        <v>29</v>
      </c>
      <c r="I222" s="15">
        <v>15</v>
      </c>
      <c r="J222" s="2">
        <v>827900</v>
      </c>
      <c r="K222" s="25">
        <f t="shared" si="27"/>
        <v>0</v>
      </c>
    </row>
    <row r="223" spans="1:11">
      <c r="A223" s="7">
        <v>200</v>
      </c>
      <c r="B223" s="26" t="s">
        <v>83</v>
      </c>
      <c r="C223" s="7">
        <v>1990</v>
      </c>
      <c r="D223" s="7">
        <v>1</v>
      </c>
      <c r="E223" s="1">
        <v>827900</v>
      </c>
      <c r="F223" s="2">
        <f t="shared" si="26"/>
        <v>827900</v>
      </c>
      <c r="G223" s="33">
        <v>15</v>
      </c>
      <c r="H223" s="33">
        <v>27</v>
      </c>
      <c r="I223" s="15">
        <v>15</v>
      </c>
      <c r="J223" s="2">
        <v>827900</v>
      </c>
      <c r="K223" s="25">
        <f t="shared" si="27"/>
        <v>0</v>
      </c>
    </row>
    <row r="224" spans="1:11">
      <c r="A224" s="7">
        <v>201</v>
      </c>
      <c r="B224" s="26" t="s">
        <v>83</v>
      </c>
      <c r="C224" s="7">
        <v>1990</v>
      </c>
      <c r="D224" s="7">
        <v>1</v>
      </c>
      <c r="E224" s="1">
        <v>827900</v>
      </c>
      <c r="F224" s="2">
        <f t="shared" si="26"/>
        <v>827900</v>
      </c>
      <c r="G224" s="33">
        <v>15</v>
      </c>
      <c r="H224" s="33">
        <v>27</v>
      </c>
      <c r="I224" s="15">
        <v>15</v>
      </c>
      <c r="J224" s="2">
        <v>827900</v>
      </c>
      <c r="K224" s="25">
        <f t="shared" si="27"/>
        <v>0</v>
      </c>
    </row>
    <row r="225" spans="1:11">
      <c r="A225" s="7">
        <v>202</v>
      </c>
      <c r="B225" s="26" t="s">
        <v>84</v>
      </c>
      <c r="C225" s="7">
        <v>1985</v>
      </c>
      <c r="D225" s="7">
        <v>1</v>
      </c>
      <c r="E225" s="1">
        <v>2727200</v>
      </c>
      <c r="F225" s="2">
        <f t="shared" si="26"/>
        <v>2727200</v>
      </c>
      <c r="G225" s="33">
        <v>15</v>
      </c>
      <c r="H225" s="33">
        <v>32</v>
      </c>
      <c r="I225" s="15">
        <v>15</v>
      </c>
      <c r="J225" s="2">
        <v>2727200</v>
      </c>
      <c r="K225" s="25">
        <f t="shared" si="27"/>
        <v>0</v>
      </c>
    </row>
    <row r="226" spans="1:11">
      <c r="A226" s="7">
        <v>203</v>
      </c>
      <c r="B226" s="26" t="s">
        <v>84</v>
      </c>
      <c r="C226" s="7">
        <v>1986</v>
      </c>
      <c r="D226" s="7">
        <v>1</v>
      </c>
      <c r="E226" s="1">
        <v>2727200</v>
      </c>
      <c r="F226" s="2">
        <f t="shared" si="26"/>
        <v>2727200</v>
      </c>
      <c r="G226" s="33">
        <v>15</v>
      </c>
      <c r="H226" s="33">
        <v>31</v>
      </c>
      <c r="I226" s="15">
        <v>15</v>
      </c>
      <c r="J226" s="2">
        <v>2727200</v>
      </c>
      <c r="K226" s="25">
        <f t="shared" si="27"/>
        <v>0</v>
      </c>
    </row>
    <row r="227" spans="1:11">
      <c r="A227" s="7">
        <v>204</v>
      </c>
      <c r="B227" s="26" t="s">
        <v>84</v>
      </c>
      <c r="C227" s="7">
        <v>1986</v>
      </c>
      <c r="D227" s="7">
        <v>1</v>
      </c>
      <c r="E227" s="1">
        <v>2727200</v>
      </c>
      <c r="F227" s="2">
        <f t="shared" si="26"/>
        <v>2727200</v>
      </c>
      <c r="G227" s="33">
        <v>15</v>
      </c>
      <c r="H227" s="33">
        <v>31</v>
      </c>
      <c r="I227" s="15">
        <v>15</v>
      </c>
      <c r="J227" s="2">
        <v>2727200</v>
      </c>
      <c r="K227" s="25">
        <f t="shared" si="27"/>
        <v>0</v>
      </c>
    </row>
    <row r="228" spans="1:11">
      <c r="A228" s="7">
        <v>205</v>
      </c>
      <c r="B228" s="26" t="s">
        <v>84</v>
      </c>
      <c r="C228" s="7">
        <v>1987</v>
      </c>
      <c r="D228" s="7">
        <v>1</v>
      </c>
      <c r="E228" s="1">
        <v>2727200</v>
      </c>
      <c r="F228" s="2">
        <f t="shared" si="26"/>
        <v>2727200</v>
      </c>
      <c r="G228" s="33">
        <v>15</v>
      </c>
      <c r="H228" s="33">
        <v>30</v>
      </c>
      <c r="I228" s="15">
        <v>15</v>
      </c>
      <c r="J228" s="2">
        <v>2727200</v>
      </c>
      <c r="K228" s="25">
        <f t="shared" si="27"/>
        <v>0</v>
      </c>
    </row>
    <row r="229" spans="1:11">
      <c r="A229" s="7">
        <v>206</v>
      </c>
      <c r="B229" s="26" t="s">
        <v>84</v>
      </c>
      <c r="C229" s="7">
        <v>1987</v>
      </c>
      <c r="D229" s="7">
        <v>1</v>
      </c>
      <c r="E229" s="1">
        <v>2727200</v>
      </c>
      <c r="F229" s="2">
        <f t="shared" si="26"/>
        <v>2727200</v>
      </c>
      <c r="G229" s="33">
        <v>15</v>
      </c>
      <c r="H229" s="33">
        <v>30</v>
      </c>
      <c r="I229" s="15">
        <v>15</v>
      </c>
      <c r="J229" s="2">
        <v>2727200</v>
      </c>
      <c r="K229" s="25">
        <f t="shared" si="27"/>
        <v>0</v>
      </c>
    </row>
    <row r="230" spans="1:11">
      <c r="A230" s="7">
        <v>207</v>
      </c>
      <c r="B230" s="26" t="s">
        <v>84</v>
      </c>
      <c r="C230" s="7">
        <v>1990</v>
      </c>
      <c r="D230" s="7">
        <v>1</v>
      </c>
      <c r="E230" s="1">
        <v>2727200</v>
      </c>
      <c r="F230" s="2">
        <f t="shared" si="26"/>
        <v>2727200</v>
      </c>
      <c r="G230" s="33">
        <v>15</v>
      </c>
      <c r="H230" s="33">
        <v>27</v>
      </c>
      <c r="I230" s="15">
        <v>15</v>
      </c>
      <c r="J230" s="2">
        <v>2727200</v>
      </c>
      <c r="K230" s="25">
        <f t="shared" si="27"/>
        <v>0</v>
      </c>
    </row>
    <row r="231" spans="1:11">
      <c r="A231" s="7">
        <v>208</v>
      </c>
      <c r="B231" s="26" t="s">
        <v>85</v>
      </c>
      <c r="C231" s="7">
        <v>1990</v>
      </c>
      <c r="D231" s="7">
        <v>1</v>
      </c>
      <c r="E231" s="1">
        <v>370120</v>
      </c>
      <c r="F231" s="2">
        <f t="shared" si="26"/>
        <v>370120</v>
      </c>
      <c r="G231" s="33">
        <v>15</v>
      </c>
      <c r="H231" s="33">
        <v>27</v>
      </c>
      <c r="I231" s="15">
        <v>15</v>
      </c>
      <c r="J231" s="2">
        <v>370120</v>
      </c>
      <c r="K231" s="25">
        <f t="shared" si="27"/>
        <v>0</v>
      </c>
    </row>
    <row r="232" spans="1:11">
      <c r="A232" s="7">
        <v>209</v>
      </c>
      <c r="B232" s="26" t="s">
        <v>86</v>
      </c>
      <c r="C232" s="7">
        <v>1984</v>
      </c>
      <c r="D232" s="7">
        <v>1</v>
      </c>
      <c r="E232" s="1">
        <v>165580</v>
      </c>
      <c r="F232" s="2">
        <f t="shared" si="26"/>
        <v>165580</v>
      </c>
      <c r="G232" s="33">
        <v>15</v>
      </c>
      <c r="H232" s="33">
        <v>33</v>
      </c>
      <c r="I232" s="15">
        <v>15</v>
      </c>
      <c r="J232" s="2">
        <v>165580</v>
      </c>
      <c r="K232" s="25">
        <f t="shared" si="27"/>
        <v>0</v>
      </c>
    </row>
    <row r="233" spans="1:11">
      <c r="A233" s="7">
        <v>210</v>
      </c>
      <c r="B233" s="26" t="s">
        <v>86</v>
      </c>
      <c r="C233" s="7">
        <v>1984</v>
      </c>
      <c r="D233" s="7">
        <v>1</v>
      </c>
      <c r="E233" s="1">
        <v>165580</v>
      </c>
      <c r="F233" s="2">
        <f t="shared" si="26"/>
        <v>165580</v>
      </c>
      <c r="G233" s="33">
        <v>15</v>
      </c>
      <c r="H233" s="33">
        <v>33</v>
      </c>
      <c r="I233" s="15">
        <v>15</v>
      </c>
      <c r="J233" s="2">
        <v>165580</v>
      </c>
      <c r="K233" s="25">
        <f t="shared" si="27"/>
        <v>0</v>
      </c>
    </row>
    <row r="234" spans="1:11">
      <c r="A234" s="7">
        <v>211</v>
      </c>
      <c r="B234" s="26" t="s">
        <v>86</v>
      </c>
      <c r="C234" s="7">
        <v>1985</v>
      </c>
      <c r="D234" s="7">
        <v>1</v>
      </c>
      <c r="E234" s="1">
        <v>360380</v>
      </c>
      <c r="F234" s="2">
        <f t="shared" si="26"/>
        <v>360380</v>
      </c>
      <c r="G234" s="33">
        <v>15</v>
      </c>
      <c r="H234" s="33">
        <v>32</v>
      </c>
      <c r="I234" s="15">
        <v>15</v>
      </c>
      <c r="J234" s="2">
        <v>360380</v>
      </c>
      <c r="K234" s="25">
        <f t="shared" si="27"/>
        <v>0</v>
      </c>
    </row>
    <row r="235" spans="1:11">
      <c r="A235" s="7">
        <v>212</v>
      </c>
      <c r="B235" s="26" t="s">
        <v>86</v>
      </c>
      <c r="C235" s="7">
        <v>1986</v>
      </c>
      <c r="D235" s="7">
        <v>1</v>
      </c>
      <c r="E235" s="1">
        <v>360380</v>
      </c>
      <c r="F235" s="2">
        <f t="shared" si="26"/>
        <v>360380</v>
      </c>
      <c r="G235" s="33">
        <v>15</v>
      </c>
      <c r="H235" s="33">
        <v>31</v>
      </c>
      <c r="I235" s="15">
        <v>15</v>
      </c>
      <c r="J235" s="2">
        <v>360380</v>
      </c>
      <c r="K235" s="25">
        <f t="shared" si="27"/>
        <v>0</v>
      </c>
    </row>
    <row r="236" spans="1:11">
      <c r="A236" s="7">
        <v>213</v>
      </c>
      <c r="B236" s="26" t="s">
        <v>86</v>
      </c>
      <c r="C236" s="7">
        <v>1986</v>
      </c>
      <c r="D236" s="7">
        <v>1</v>
      </c>
      <c r="E236" s="1">
        <v>360380</v>
      </c>
      <c r="F236" s="2">
        <f t="shared" si="26"/>
        <v>360380</v>
      </c>
      <c r="G236" s="33">
        <v>15</v>
      </c>
      <c r="H236" s="33">
        <v>31</v>
      </c>
      <c r="I236" s="15">
        <v>15</v>
      </c>
      <c r="J236" s="2">
        <v>360380</v>
      </c>
      <c r="K236" s="25">
        <f t="shared" si="27"/>
        <v>0</v>
      </c>
    </row>
    <row r="237" spans="1:11">
      <c r="A237" s="7">
        <v>214</v>
      </c>
      <c r="B237" s="26" t="s">
        <v>86</v>
      </c>
      <c r="C237" s="7">
        <v>1989</v>
      </c>
      <c r="D237" s="7">
        <v>1</v>
      </c>
      <c r="E237" s="1">
        <v>360380</v>
      </c>
      <c r="F237" s="2">
        <f t="shared" si="26"/>
        <v>360380</v>
      </c>
      <c r="G237" s="33">
        <v>15</v>
      </c>
      <c r="H237" s="33">
        <v>28</v>
      </c>
      <c r="I237" s="15">
        <v>15</v>
      </c>
      <c r="J237" s="2">
        <v>360380</v>
      </c>
      <c r="K237" s="25">
        <f t="shared" si="27"/>
        <v>0</v>
      </c>
    </row>
    <row r="238" spans="1:11">
      <c r="A238" s="7">
        <v>215</v>
      </c>
      <c r="B238" s="26" t="s">
        <v>86</v>
      </c>
      <c r="C238" s="7">
        <v>1990</v>
      </c>
      <c r="D238" s="7">
        <v>1</v>
      </c>
      <c r="E238" s="1">
        <v>360380</v>
      </c>
      <c r="F238" s="2">
        <f t="shared" si="26"/>
        <v>360380</v>
      </c>
      <c r="G238" s="33">
        <v>15</v>
      </c>
      <c r="H238" s="33">
        <v>27</v>
      </c>
      <c r="I238" s="15">
        <v>15</v>
      </c>
      <c r="J238" s="2">
        <v>360380</v>
      </c>
      <c r="K238" s="25">
        <f t="shared" si="27"/>
        <v>0</v>
      </c>
    </row>
    <row r="239" spans="1:11">
      <c r="A239" s="7">
        <v>216</v>
      </c>
      <c r="B239" s="38" t="s">
        <v>86</v>
      </c>
      <c r="C239" s="12">
        <v>1990</v>
      </c>
      <c r="D239" s="12">
        <v>1</v>
      </c>
      <c r="E239" s="2">
        <v>360380</v>
      </c>
      <c r="F239" s="2">
        <f t="shared" si="26"/>
        <v>360380</v>
      </c>
      <c r="G239" s="33">
        <v>15</v>
      </c>
      <c r="H239" s="33">
        <v>27</v>
      </c>
      <c r="I239" s="15">
        <v>15</v>
      </c>
      <c r="J239" s="2">
        <v>360380</v>
      </c>
      <c r="K239" s="25">
        <f t="shared" si="27"/>
        <v>0</v>
      </c>
    </row>
    <row r="240" spans="1:11" ht="16.5" customHeight="1">
      <c r="A240" s="7">
        <v>217</v>
      </c>
      <c r="B240" s="26" t="s">
        <v>170</v>
      </c>
      <c r="C240" s="7">
        <v>2018</v>
      </c>
      <c r="D240" s="7">
        <v>1</v>
      </c>
      <c r="E240" s="8">
        <v>540000</v>
      </c>
      <c r="F240" s="2">
        <f t="shared" si="26"/>
        <v>540000</v>
      </c>
      <c r="G240" s="15"/>
      <c r="H240" s="36"/>
      <c r="I240" s="15">
        <v>10</v>
      </c>
      <c r="J240" s="15">
        <f>F240/I240*(2023-C240)</f>
        <v>270000</v>
      </c>
      <c r="K240" s="25">
        <f t="shared" si="27"/>
        <v>270000</v>
      </c>
    </row>
    <row r="241" spans="1:11" s="9" customFormat="1">
      <c r="A241" s="7">
        <v>218</v>
      </c>
      <c r="B241" s="26" t="s">
        <v>504</v>
      </c>
      <c r="C241" s="7">
        <v>2023</v>
      </c>
      <c r="D241" s="7">
        <v>1</v>
      </c>
      <c r="E241" s="8">
        <v>44000</v>
      </c>
      <c r="F241" s="8">
        <f>D241*E241</f>
        <v>44000</v>
      </c>
      <c r="G241" s="24"/>
      <c r="H241" s="169"/>
      <c r="I241" s="24">
        <v>10</v>
      </c>
      <c r="J241" s="27">
        <f>F241/I241*(2023-C241)</f>
        <v>0</v>
      </c>
      <c r="K241" s="28">
        <f>F241-J241</f>
        <v>44000</v>
      </c>
    </row>
    <row r="242" spans="1:11" s="9" customFormat="1">
      <c r="A242" s="7">
        <v>219</v>
      </c>
      <c r="B242" s="26" t="s">
        <v>502</v>
      </c>
      <c r="C242" s="7">
        <v>2023</v>
      </c>
      <c r="D242" s="7">
        <v>1</v>
      </c>
      <c r="E242" s="8">
        <v>44100</v>
      </c>
      <c r="F242" s="8">
        <f>D242*E242</f>
        <v>44100</v>
      </c>
      <c r="G242" s="24"/>
      <c r="H242" s="24"/>
      <c r="I242" s="24">
        <v>12</v>
      </c>
      <c r="J242" s="27">
        <f>F242/I242*(2023-C242)</f>
        <v>0</v>
      </c>
      <c r="K242" s="28">
        <f>F242-J242</f>
        <v>44100</v>
      </c>
    </row>
    <row r="243" spans="1:11" ht="16.5" customHeight="1">
      <c r="A243" s="242" t="s">
        <v>285</v>
      </c>
      <c r="B243" s="244"/>
      <c r="C243" s="125"/>
      <c r="D243" s="127"/>
      <c r="E243" s="122"/>
      <c r="F243" s="122">
        <f>SUM(F210:F240)</f>
        <v>33130040</v>
      </c>
      <c r="G243" s="122">
        <f t="shared" ref="G243:J243" si="28">SUM(G210:G240)</f>
        <v>450</v>
      </c>
      <c r="H243" s="122">
        <f t="shared" si="28"/>
        <v>895</v>
      </c>
      <c r="I243" s="122"/>
      <c r="J243" s="122">
        <f t="shared" si="28"/>
        <v>32860040</v>
      </c>
      <c r="K243" s="122">
        <f>SUM(K210:K242)</f>
        <v>358100</v>
      </c>
    </row>
    <row r="244" spans="1:11" ht="20.25" customHeight="1">
      <c r="A244" s="236" t="s">
        <v>395</v>
      </c>
      <c r="B244" s="237"/>
      <c r="C244" s="237"/>
      <c r="D244" s="237"/>
      <c r="E244" s="237"/>
      <c r="F244" s="237"/>
      <c r="G244" s="237"/>
      <c r="H244" s="237"/>
      <c r="I244" s="237"/>
      <c r="J244" s="237"/>
      <c r="K244" s="238"/>
    </row>
    <row r="245" spans="1:11" ht="16.5" customHeight="1">
      <c r="A245" s="239" t="s">
        <v>45</v>
      </c>
      <c r="B245" s="240"/>
      <c r="C245" s="240"/>
      <c r="D245" s="240"/>
      <c r="E245" s="240"/>
      <c r="F245" s="240"/>
      <c r="G245" s="240"/>
      <c r="H245" s="240"/>
      <c r="I245" s="240"/>
      <c r="J245" s="240"/>
      <c r="K245" s="241"/>
    </row>
    <row r="246" spans="1:11">
      <c r="A246" s="7">
        <v>220</v>
      </c>
      <c r="B246" s="26" t="s">
        <v>87</v>
      </c>
      <c r="C246" s="7">
        <v>1966</v>
      </c>
      <c r="D246" s="7">
        <v>1</v>
      </c>
      <c r="E246" s="1">
        <v>6000</v>
      </c>
      <c r="F246" s="2">
        <f>E246*D246</f>
        <v>6000</v>
      </c>
      <c r="G246" s="33">
        <v>10</v>
      </c>
      <c r="H246" s="33">
        <v>51</v>
      </c>
      <c r="I246" s="15">
        <v>10</v>
      </c>
      <c r="J246" s="2">
        <v>6000</v>
      </c>
      <c r="K246" s="25">
        <f>F246-J246</f>
        <v>0</v>
      </c>
    </row>
    <row r="247" spans="1:11">
      <c r="A247" s="7">
        <v>221</v>
      </c>
      <c r="B247" s="26" t="s">
        <v>25</v>
      </c>
      <c r="C247" s="7">
        <v>1972</v>
      </c>
      <c r="D247" s="7">
        <v>3</v>
      </c>
      <c r="E247" s="1">
        <v>9600</v>
      </c>
      <c r="F247" s="2">
        <f t="shared" ref="F247:F264" si="29">E247*D247</f>
        <v>28800</v>
      </c>
      <c r="G247" s="33">
        <v>10</v>
      </c>
      <c r="H247" s="33">
        <v>45</v>
      </c>
      <c r="I247" s="15">
        <v>10</v>
      </c>
      <c r="J247" s="2">
        <v>28800</v>
      </c>
      <c r="K247" s="25">
        <f t="shared" ref="K247:K263" si="30">F247-J247</f>
        <v>0</v>
      </c>
    </row>
    <row r="248" spans="1:11">
      <c r="A248" s="7">
        <v>222</v>
      </c>
      <c r="B248" s="26" t="s">
        <v>30</v>
      </c>
      <c r="C248" s="7">
        <v>1972</v>
      </c>
      <c r="D248" s="7">
        <v>1</v>
      </c>
      <c r="E248" s="1">
        <v>1400</v>
      </c>
      <c r="F248" s="2">
        <f t="shared" si="29"/>
        <v>1400</v>
      </c>
      <c r="G248" s="33">
        <v>10</v>
      </c>
      <c r="H248" s="33">
        <v>45</v>
      </c>
      <c r="I248" s="15">
        <v>10</v>
      </c>
      <c r="J248" s="2">
        <v>1400</v>
      </c>
      <c r="K248" s="25">
        <f t="shared" si="30"/>
        <v>0</v>
      </c>
    </row>
    <row r="249" spans="1:11">
      <c r="A249" s="7">
        <v>223</v>
      </c>
      <c r="B249" s="26" t="s">
        <v>30</v>
      </c>
      <c r="C249" s="7">
        <v>1972</v>
      </c>
      <c r="D249" s="7">
        <v>1</v>
      </c>
      <c r="E249" s="1">
        <v>1400</v>
      </c>
      <c r="F249" s="2">
        <f t="shared" si="29"/>
        <v>1400</v>
      </c>
      <c r="G249" s="33">
        <v>10</v>
      </c>
      <c r="H249" s="33">
        <v>45</v>
      </c>
      <c r="I249" s="15">
        <v>10</v>
      </c>
      <c r="J249" s="2">
        <v>1400</v>
      </c>
      <c r="K249" s="25">
        <f t="shared" si="30"/>
        <v>0</v>
      </c>
    </row>
    <row r="250" spans="1:11">
      <c r="A250" s="7">
        <v>224</v>
      </c>
      <c r="B250" s="26" t="s">
        <v>31</v>
      </c>
      <c r="C250" s="7">
        <v>1972</v>
      </c>
      <c r="D250" s="7">
        <v>1</v>
      </c>
      <c r="E250" s="1">
        <v>1408.6000000000001</v>
      </c>
      <c r="F250" s="2">
        <f t="shared" si="29"/>
        <v>1408.6000000000001</v>
      </c>
      <c r="G250" s="33">
        <v>10</v>
      </c>
      <c r="H250" s="33">
        <v>45</v>
      </c>
      <c r="I250" s="15">
        <v>10</v>
      </c>
      <c r="J250" s="2">
        <v>1408.6000000000001</v>
      </c>
      <c r="K250" s="25">
        <f t="shared" si="30"/>
        <v>0</v>
      </c>
    </row>
    <row r="251" spans="1:11">
      <c r="A251" s="7">
        <v>225</v>
      </c>
      <c r="B251" s="26" t="s">
        <v>0</v>
      </c>
      <c r="C251" s="7">
        <v>1986</v>
      </c>
      <c r="D251" s="7">
        <v>1</v>
      </c>
      <c r="E251" s="1">
        <v>10600</v>
      </c>
      <c r="F251" s="2">
        <f t="shared" si="29"/>
        <v>10600</v>
      </c>
      <c r="G251" s="33">
        <v>10</v>
      </c>
      <c r="H251" s="33">
        <v>31</v>
      </c>
      <c r="I251" s="15">
        <v>10</v>
      </c>
      <c r="J251" s="2">
        <v>10600</v>
      </c>
      <c r="K251" s="25">
        <f t="shared" si="30"/>
        <v>0</v>
      </c>
    </row>
    <row r="252" spans="1:11">
      <c r="A252" s="7">
        <v>226</v>
      </c>
      <c r="B252" s="26" t="s">
        <v>87</v>
      </c>
      <c r="C252" s="7">
        <v>1982</v>
      </c>
      <c r="D252" s="7">
        <v>1</v>
      </c>
      <c r="E252" s="1">
        <v>5400</v>
      </c>
      <c r="F252" s="2">
        <f t="shared" si="29"/>
        <v>5400</v>
      </c>
      <c r="G252" s="33">
        <v>10</v>
      </c>
      <c r="H252" s="33">
        <v>35</v>
      </c>
      <c r="I252" s="15">
        <v>10</v>
      </c>
      <c r="J252" s="2">
        <v>5400</v>
      </c>
      <c r="K252" s="25">
        <f t="shared" si="30"/>
        <v>0</v>
      </c>
    </row>
    <row r="253" spans="1:11">
      <c r="A253" s="7">
        <v>227</v>
      </c>
      <c r="B253" s="26" t="s">
        <v>88</v>
      </c>
      <c r="C253" s="7">
        <v>1977</v>
      </c>
      <c r="D253" s="7">
        <v>1</v>
      </c>
      <c r="E253" s="1">
        <v>4400</v>
      </c>
      <c r="F253" s="2">
        <f t="shared" si="29"/>
        <v>4400</v>
      </c>
      <c r="G253" s="33">
        <v>10</v>
      </c>
      <c r="H253" s="33">
        <v>40</v>
      </c>
      <c r="I253" s="15">
        <v>10</v>
      </c>
      <c r="J253" s="2">
        <v>4400</v>
      </c>
      <c r="K253" s="25">
        <f t="shared" si="30"/>
        <v>0</v>
      </c>
    </row>
    <row r="254" spans="1:11">
      <c r="A254" s="7">
        <v>228</v>
      </c>
      <c r="B254" s="26" t="s">
        <v>88</v>
      </c>
      <c r="C254" s="7">
        <v>1977</v>
      </c>
      <c r="D254" s="7">
        <v>1</v>
      </c>
      <c r="E254" s="1">
        <v>4400</v>
      </c>
      <c r="F254" s="2">
        <f t="shared" si="29"/>
        <v>4400</v>
      </c>
      <c r="G254" s="33">
        <v>10</v>
      </c>
      <c r="H254" s="33">
        <v>40</v>
      </c>
      <c r="I254" s="15">
        <v>10</v>
      </c>
      <c r="J254" s="2">
        <v>4400</v>
      </c>
      <c r="K254" s="25">
        <f t="shared" si="30"/>
        <v>0</v>
      </c>
    </row>
    <row r="255" spans="1:11">
      <c r="A255" s="7">
        <v>229</v>
      </c>
      <c r="B255" s="26" t="s">
        <v>89</v>
      </c>
      <c r="C255" s="7">
        <v>1977</v>
      </c>
      <c r="D255" s="7">
        <v>10</v>
      </c>
      <c r="E255" s="1">
        <v>1416.8000000000002</v>
      </c>
      <c r="F255" s="2">
        <f t="shared" si="29"/>
        <v>14168.000000000002</v>
      </c>
      <c r="G255" s="33">
        <v>10</v>
      </c>
      <c r="H255" s="33">
        <v>40</v>
      </c>
      <c r="I255" s="15">
        <v>10</v>
      </c>
      <c r="J255" s="2">
        <v>14168.000000000002</v>
      </c>
      <c r="K255" s="25">
        <f t="shared" si="30"/>
        <v>0</v>
      </c>
    </row>
    <row r="256" spans="1:11">
      <c r="A256" s="7">
        <v>230</v>
      </c>
      <c r="B256" s="26" t="s">
        <v>90</v>
      </c>
      <c r="C256" s="7">
        <v>1982</v>
      </c>
      <c r="D256" s="7">
        <v>1</v>
      </c>
      <c r="E256" s="1">
        <v>225000.00000000003</v>
      </c>
      <c r="F256" s="2">
        <f t="shared" si="29"/>
        <v>225000.00000000003</v>
      </c>
      <c r="G256" s="33">
        <v>50</v>
      </c>
      <c r="H256" s="33">
        <v>35</v>
      </c>
      <c r="I256" s="15">
        <v>10</v>
      </c>
      <c r="J256" s="27">
        <v>225000</v>
      </c>
      <c r="K256" s="25">
        <f t="shared" si="30"/>
        <v>0</v>
      </c>
    </row>
    <row r="257" spans="1:11">
      <c r="A257" s="7">
        <v>231</v>
      </c>
      <c r="B257" s="26" t="s">
        <v>27</v>
      </c>
      <c r="C257" s="7">
        <v>2015</v>
      </c>
      <c r="D257" s="7">
        <v>1</v>
      </c>
      <c r="E257" s="1">
        <v>187020</v>
      </c>
      <c r="F257" s="2">
        <f t="shared" si="29"/>
        <v>187020</v>
      </c>
      <c r="G257" s="33">
        <v>5</v>
      </c>
      <c r="H257" s="33">
        <v>2</v>
      </c>
      <c r="I257" s="15">
        <v>7</v>
      </c>
      <c r="J257" s="27">
        <v>187020</v>
      </c>
      <c r="K257" s="25">
        <f t="shared" si="30"/>
        <v>0</v>
      </c>
    </row>
    <row r="258" spans="1:11">
      <c r="A258" s="7">
        <v>232</v>
      </c>
      <c r="B258" s="26" t="s">
        <v>70</v>
      </c>
      <c r="C258" s="7">
        <v>2015</v>
      </c>
      <c r="D258" s="7">
        <v>1</v>
      </c>
      <c r="E258" s="1">
        <v>169800</v>
      </c>
      <c r="F258" s="2">
        <f t="shared" si="29"/>
        <v>169800</v>
      </c>
      <c r="G258" s="33">
        <v>5</v>
      </c>
      <c r="H258" s="33">
        <v>2</v>
      </c>
      <c r="I258" s="15">
        <v>5</v>
      </c>
      <c r="J258" s="27">
        <v>169800</v>
      </c>
      <c r="K258" s="25">
        <f t="shared" si="30"/>
        <v>0</v>
      </c>
    </row>
    <row r="259" spans="1:11">
      <c r="A259" s="7">
        <v>233</v>
      </c>
      <c r="B259" s="26" t="s">
        <v>14</v>
      </c>
      <c r="C259" s="7">
        <v>2015</v>
      </c>
      <c r="D259" s="7">
        <v>1</v>
      </c>
      <c r="E259" s="1">
        <v>37928.571428571428</v>
      </c>
      <c r="F259" s="2">
        <f t="shared" si="29"/>
        <v>37928.571428571428</v>
      </c>
      <c r="G259" s="33">
        <v>7</v>
      </c>
      <c r="H259" s="33">
        <v>2</v>
      </c>
      <c r="I259" s="15">
        <v>7</v>
      </c>
      <c r="J259" s="27">
        <f>F259</f>
        <v>37928.571428571428</v>
      </c>
      <c r="K259" s="25">
        <f t="shared" si="30"/>
        <v>0</v>
      </c>
    </row>
    <row r="260" spans="1:11">
      <c r="A260" s="7">
        <v>234</v>
      </c>
      <c r="B260" s="26" t="s">
        <v>50</v>
      </c>
      <c r="C260" s="7">
        <v>2015</v>
      </c>
      <c r="D260" s="7">
        <v>2</v>
      </c>
      <c r="E260" s="1">
        <v>25000</v>
      </c>
      <c r="F260" s="2">
        <f t="shared" si="29"/>
        <v>50000</v>
      </c>
      <c r="G260" s="33">
        <v>7</v>
      </c>
      <c r="H260" s="33">
        <v>2</v>
      </c>
      <c r="I260" s="15">
        <v>7</v>
      </c>
      <c r="J260" s="27">
        <f>F260</f>
        <v>50000</v>
      </c>
      <c r="K260" s="25">
        <f t="shared" si="30"/>
        <v>0</v>
      </c>
    </row>
    <row r="261" spans="1:11">
      <c r="A261" s="7">
        <v>235</v>
      </c>
      <c r="B261" s="26" t="s">
        <v>51</v>
      </c>
      <c r="C261" s="7">
        <v>2015</v>
      </c>
      <c r="D261" s="7">
        <v>1</v>
      </c>
      <c r="E261" s="1">
        <v>77142.857142857145</v>
      </c>
      <c r="F261" s="2">
        <f t="shared" si="29"/>
        <v>77142.857142857145</v>
      </c>
      <c r="G261" s="33">
        <v>7</v>
      </c>
      <c r="H261" s="33">
        <v>2</v>
      </c>
      <c r="I261" s="15">
        <v>7</v>
      </c>
      <c r="J261" s="27">
        <f>F261</f>
        <v>77142.857142857145</v>
      </c>
      <c r="K261" s="25">
        <f t="shared" si="30"/>
        <v>0</v>
      </c>
    </row>
    <row r="262" spans="1:11">
      <c r="A262" s="7">
        <v>236</v>
      </c>
      <c r="B262" s="38" t="s">
        <v>455</v>
      </c>
      <c r="C262" s="12">
        <v>2017</v>
      </c>
      <c r="D262" s="12">
        <v>1</v>
      </c>
      <c r="E262" s="2">
        <v>50803.200000000004</v>
      </c>
      <c r="F262" s="2">
        <f t="shared" si="29"/>
        <v>50803.200000000004</v>
      </c>
      <c r="G262" s="33">
        <v>7</v>
      </c>
      <c r="H262" s="33">
        <v>0</v>
      </c>
      <c r="I262" s="15">
        <v>7</v>
      </c>
      <c r="J262" s="27">
        <f t="shared" ref="J262:J264" si="31">F262/I262*(2023-C262)</f>
        <v>43545.600000000006</v>
      </c>
      <c r="K262" s="25">
        <f t="shared" si="30"/>
        <v>7257.5999999999985</v>
      </c>
    </row>
    <row r="263" spans="1:11" s="9" customFormat="1" ht="28.5">
      <c r="A263" s="7">
        <v>237</v>
      </c>
      <c r="B263" s="26" t="s">
        <v>373</v>
      </c>
      <c r="C263" s="7">
        <v>2020</v>
      </c>
      <c r="D263" s="7">
        <v>1</v>
      </c>
      <c r="E263" s="8">
        <v>0</v>
      </c>
      <c r="F263" s="13">
        <f t="shared" si="29"/>
        <v>0</v>
      </c>
      <c r="G263" s="24"/>
      <c r="H263" s="169"/>
      <c r="I263" s="24"/>
      <c r="J263" s="136"/>
      <c r="K263" s="28">
        <f t="shared" si="30"/>
        <v>0</v>
      </c>
    </row>
    <row r="264" spans="1:11" s="9" customFormat="1">
      <c r="A264" s="7">
        <v>238</v>
      </c>
      <c r="B264" s="26" t="s">
        <v>32</v>
      </c>
      <c r="C264" s="7">
        <v>2022</v>
      </c>
      <c r="D264" s="7">
        <v>23.4</v>
      </c>
      <c r="E264" s="8">
        <v>6500</v>
      </c>
      <c r="F264" s="13">
        <f t="shared" si="29"/>
        <v>152100</v>
      </c>
      <c r="G264" s="24"/>
      <c r="H264" s="169"/>
      <c r="I264" s="24">
        <v>8</v>
      </c>
      <c r="J264" s="136">
        <f t="shared" si="31"/>
        <v>19012.5</v>
      </c>
      <c r="K264" s="28">
        <f>F264-J264</f>
        <v>133087.5</v>
      </c>
    </row>
    <row r="265" spans="1:11" s="138" customFormat="1">
      <c r="A265" s="242" t="s">
        <v>285</v>
      </c>
      <c r="B265" s="243"/>
      <c r="C265" s="126"/>
      <c r="D265" s="135"/>
      <c r="E265" s="122"/>
      <c r="F265" s="122">
        <f>SUM(F246:F264)</f>
        <v>1027771.2285714287</v>
      </c>
      <c r="G265" s="122">
        <f t="shared" ref="G265:K265" si="32">SUM(G246:G264)</f>
        <v>188</v>
      </c>
      <c r="H265" s="122">
        <f t="shared" si="32"/>
        <v>462</v>
      </c>
      <c r="I265" s="122"/>
      <c r="J265" s="122">
        <f t="shared" si="32"/>
        <v>887426.12857142859</v>
      </c>
      <c r="K265" s="122">
        <f t="shared" si="32"/>
        <v>140345.1</v>
      </c>
    </row>
    <row r="266" spans="1:11" ht="17.25" customHeight="1">
      <c r="A266" s="229" t="s">
        <v>21</v>
      </c>
      <c r="B266" s="227"/>
      <c r="C266" s="227"/>
      <c r="D266" s="227"/>
      <c r="E266" s="227"/>
      <c r="F266" s="227"/>
      <c r="G266" s="227"/>
      <c r="H266" s="227"/>
      <c r="I266" s="227"/>
      <c r="J266" s="227"/>
      <c r="K266" s="230"/>
    </row>
    <row r="267" spans="1:11">
      <c r="A267" s="7">
        <v>239</v>
      </c>
      <c r="B267" s="26" t="s">
        <v>91</v>
      </c>
      <c r="C267" s="7">
        <v>1977</v>
      </c>
      <c r="D267" s="7">
        <v>16</v>
      </c>
      <c r="E267" s="1">
        <v>2400</v>
      </c>
      <c r="F267" s="2">
        <f>E267*D267</f>
        <v>38400</v>
      </c>
      <c r="G267" s="33">
        <v>10</v>
      </c>
      <c r="H267" s="33">
        <v>40</v>
      </c>
      <c r="I267" s="15">
        <v>10</v>
      </c>
      <c r="J267" s="2">
        <v>38400</v>
      </c>
      <c r="K267" s="25">
        <f>F267-J267</f>
        <v>0</v>
      </c>
    </row>
    <row r="268" spans="1:11">
      <c r="A268" s="7">
        <v>240</v>
      </c>
      <c r="B268" s="26" t="s">
        <v>6</v>
      </c>
      <c r="C268" s="7">
        <v>1977</v>
      </c>
      <c r="D268" s="7">
        <v>3</v>
      </c>
      <c r="E268" s="1">
        <v>8400</v>
      </c>
      <c r="F268" s="2">
        <f t="shared" ref="F268:F278" si="33">E268*D268</f>
        <v>25200</v>
      </c>
      <c r="G268" s="33">
        <v>10</v>
      </c>
      <c r="H268" s="33">
        <v>40</v>
      </c>
      <c r="I268" s="15">
        <v>10</v>
      </c>
      <c r="J268" s="2">
        <v>25200</v>
      </c>
      <c r="K268" s="25">
        <f t="shared" ref="K268:K278" si="34">F268-J268</f>
        <v>0</v>
      </c>
    </row>
    <row r="269" spans="1:11">
      <c r="A269" s="7">
        <v>241</v>
      </c>
      <c r="B269" s="26" t="s">
        <v>25</v>
      </c>
      <c r="C269" s="7">
        <v>1977</v>
      </c>
      <c r="D269" s="7">
        <v>1</v>
      </c>
      <c r="E269" s="1">
        <v>6000</v>
      </c>
      <c r="F269" s="2">
        <f t="shared" si="33"/>
        <v>6000</v>
      </c>
      <c r="G269" s="33">
        <v>10</v>
      </c>
      <c r="H269" s="33">
        <v>40</v>
      </c>
      <c r="I269" s="15">
        <v>10</v>
      </c>
      <c r="J269" s="2">
        <v>6000</v>
      </c>
      <c r="K269" s="25">
        <f t="shared" si="34"/>
        <v>0</v>
      </c>
    </row>
    <row r="270" spans="1:11">
      <c r="A270" s="7">
        <v>242</v>
      </c>
      <c r="B270" s="26" t="s">
        <v>92</v>
      </c>
      <c r="C270" s="7">
        <v>1977</v>
      </c>
      <c r="D270" s="7">
        <v>1</v>
      </c>
      <c r="E270" s="1">
        <v>2600</v>
      </c>
      <c r="F270" s="2">
        <f t="shared" si="33"/>
        <v>2600</v>
      </c>
      <c r="G270" s="33">
        <v>10</v>
      </c>
      <c r="H270" s="33">
        <v>40</v>
      </c>
      <c r="I270" s="15">
        <v>10</v>
      </c>
      <c r="J270" s="2">
        <v>2600</v>
      </c>
      <c r="K270" s="25">
        <f t="shared" si="34"/>
        <v>0</v>
      </c>
    </row>
    <row r="271" spans="1:11">
      <c r="A271" s="7">
        <v>243</v>
      </c>
      <c r="B271" s="26" t="s">
        <v>93</v>
      </c>
      <c r="C271" s="7">
        <v>1977</v>
      </c>
      <c r="D271" s="7">
        <v>1</v>
      </c>
      <c r="E271" s="1">
        <v>1400</v>
      </c>
      <c r="F271" s="2">
        <f t="shared" si="33"/>
        <v>1400</v>
      </c>
      <c r="G271" s="33">
        <v>10</v>
      </c>
      <c r="H271" s="33">
        <v>40</v>
      </c>
      <c r="I271" s="15">
        <v>10</v>
      </c>
      <c r="J271" s="2">
        <v>1400</v>
      </c>
      <c r="K271" s="25">
        <f t="shared" si="34"/>
        <v>0</v>
      </c>
    </row>
    <row r="272" spans="1:11">
      <c r="A272" s="7">
        <v>244</v>
      </c>
      <c r="B272" s="26" t="s">
        <v>22</v>
      </c>
      <c r="C272" s="7">
        <v>1977</v>
      </c>
      <c r="D272" s="7">
        <v>5072</v>
      </c>
      <c r="E272" s="1">
        <v>20</v>
      </c>
      <c r="F272" s="2">
        <f t="shared" si="33"/>
        <v>101440</v>
      </c>
      <c r="G272" s="33">
        <v>10</v>
      </c>
      <c r="H272" s="33">
        <v>40</v>
      </c>
      <c r="I272" s="15">
        <v>20</v>
      </c>
      <c r="J272" s="2">
        <v>101440</v>
      </c>
      <c r="K272" s="25">
        <f t="shared" si="34"/>
        <v>0</v>
      </c>
    </row>
    <row r="273" spans="1:11">
      <c r="A273" s="7">
        <v>245</v>
      </c>
      <c r="B273" s="26" t="s">
        <v>94</v>
      </c>
      <c r="C273" s="7">
        <v>1980</v>
      </c>
      <c r="D273" s="7">
        <v>9</v>
      </c>
      <c r="E273" s="1">
        <v>180</v>
      </c>
      <c r="F273" s="2">
        <f t="shared" si="33"/>
        <v>1620</v>
      </c>
      <c r="G273" s="33">
        <v>10</v>
      </c>
      <c r="H273" s="33">
        <v>37</v>
      </c>
      <c r="I273" s="15">
        <v>20</v>
      </c>
      <c r="J273" s="2">
        <v>1620</v>
      </c>
      <c r="K273" s="25">
        <f t="shared" si="34"/>
        <v>0</v>
      </c>
    </row>
    <row r="274" spans="1:11">
      <c r="A274" s="7">
        <v>246</v>
      </c>
      <c r="B274" s="26" t="s">
        <v>95</v>
      </c>
      <c r="C274" s="7">
        <v>1983</v>
      </c>
      <c r="D274" s="7">
        <v>2</v>
      </c>
      <c r="E274" s="1">
        <v>160</v>
      </c>
      <c r="F274" s="2">
        <f t="shared" si="33"/>
        <v>320</v>
      </c>
      <c r="G274" s="33">
        <v>10</v>
      </c>
      <c r="H274" s="33">
        <v>34</v>
      </c>
      <c r="I274" s="15">
        <v>20</v>
      </c>
      <c r="J274" s="2">
        <v>320</v>
      </c>
      <c r="K274" s="25">
        <f t="shared" si="34"/>
        <v>0</v>
      </c>
    </row>
    <row r="275" spans="1:11">
      <c r="A275" s="7">
        <v>247</v>
      </c>
      <c r="B275" s="26" t="s">
        <v>96</v>
      </c>
      <c r="C275" s="7">
        <v>1983</v>
      </c>
      <c r="D275" s="7">
        <v>2</v>
      </c>
      <c r="E275" s="1">
        <v>120</v>
      </c>
      <c r="F275" s="2">
        <f t="shared" si="33"/>
        <v>240</v>
      </c>
      <c r="G275" s="33">
        <v>10</v>
      </c>
      <c r="H275" s="33">
        <v>34</v>
      </c>
      <c r="I275" s="15">
        <v>20</v>
      </c>
      <c r="J275" s="2">
        <v>240</v>
      </c>
      <c r="K275" s="25">
        <f t="shared" si="34"/>
        <v>0</v>
      </c>
    </row>
    <row r="276" spans="1:11">
      <c r="A276" s="7">
        <v>248</v>
      </c>
      <c r="B276" s="26" t="s">
        <v>97</v>
      </c>
      <c r="C276" s="7">
        <v>1983</v>
      </c>
      <c r="D276" s="7">
        <v>3</v>
      </c>
      <c r="E276" s="1">
        <v>120</v>
      </c>
      <c r="F276" s="2">
        <f t="shared" si="33"/>
        <v>360</v>
      </c>
      <c r="G276" s="33">
        <v>10</v>
      </c>
      <c r="H276" s="33">
        <v>34</v>
      </c>
      <c r="I276" s="15">
        <v>20</v>
      </c>
      <c r="J276" s="2">
        <v>360</v>
      </c>
      <c r="K276" s="25">
        <f t="shared" si="34"/>
        <v>0</v>
      </c>
    </row>
    <row r="277" spans="1:11">
      <c r="A277" s="7">
        <v>249</v>
      </c>
      <c r="B277" s="26" t="s">
        <v>98</v>
      </c>
      <c r="C277" s="7">
        <v>1975</v>
      </c>
      <c r="D277" s="7">
        <v>1</v>
      </c>
      <c r="E277" s="1">
        <v>5000</v>
      </c>
      <c r="F277" s="2">
        <f t="shared" si="33"/>
        <v>5000</v>
      </c>
      <c r="G277" s="33">
        <v>10</v>
      </c>
      <c r="H277" s="33">
        <v>42</v>
      </c>
      <c r="I277" s="15">
        <v>10</v>
      </c>
      <c r="J277" s="2">
        <v>5000</v>
      </c>
      <c r="K277" s="25">
        <f t="shared" si="34"/>
        <v>0</v>
      </c>
    </row>
    <row r="278" spans="1:11">
      <c r="A278" s="7">
        <v>250</v>
      </c>
      <c r="B278" s="38" t="s">
        <v>99</v>
      </c>
      <c r="C278" s="12">
        <v>1975</v>
      </c>
      <c r="D278" s="12">
        <v>1</v>
      </c>
      <c r="E278" s="2">
        <v>5600</v>
      </c>
      <c r="F278" s="2">
        <f t="shared" si="33"/>
        <v>5600</v>
      </c>
      <c r="G278" s="33">
        <v>10</v>
      </c>
      <c r="H278" s="33">
        <v>42</v>
      </c>
      <c r="I278" s="15">
        <v>10</v>
      </c>
      <c r="J278" s="2">
        <v>5600</v>
      </c>
      <c r="K278" s="25">
        <f t="shared" si="34"/>
        <v>0</v>
      </c>
    </row>
    <row r="279" spans="1:11" s="138" customFormat="1">
      <c r="A279" s="242" t="s">
        <v>285</v>
      </c>
      <c r="B279" s="244"/>
      <c r="C279" s="125"/>
      <c r="D279" s="135"/>
      <c r="E279" s="122"/>
      <c r="F279" s="122">
        <f>SUM(F267:F278)</f>
        <v>188180</v>
      </c>
      <c r="G279" s="122">
        <f t="shared" ref="G279:K279" si="35">SUM(G267:G278)</f>
        <v>120</v>
      </c>
      <c r="H279" s="122">
        <f t="shared" si="35"/>
        <v>463</v>
      </c>
      <c r="I279" s="122"/>
      <c r="J279" s="122">
        <f t="shared" si="35"/>
        <v>188180</v>
      </c>
      <c r="K279" s="122">
        <f t="shared" si="35"/>
        <v>0</v>
      </c>
    </row>
    <row r="280" spans="1:11" ht="15.75" customHeight="1">
      <c r="A280" s="236" t="s">
        <v>396</v>
      </c>
      <c r="B280" s="237"/>
      <c r="C280" s="237"/>
      <c r="D280" s="237"/>
      <c r="E280" s="237"/>
      <c r="F280" s="237"/>
      <c r="G280" s="237"/>
      <c r="H280" s="237"/>
      <c r="I280" s="237"/>
      <c r="J280" s="237"/>
      <c r="K280" s="238"/>
    </row>
    <row r="281" spans="1:11" ht="17.25" customHeight="1">
      <c r="A281" s="239" t="s">
        <v>45</v>
      </c>
      <c r="B281" s="240"/>
      <c r="C281" s="240"/>
      <c r="D281" s="240"/>
      <c r="E281" s="240"/>
      <c r="F281" s="240"/>
      <c r="G281" s="240"/>
      <c r="H281" s="240"/>
      <c r="I281" s="240"/>
      <c r="J281" s="240"/>
      <c r="K281" s="241"/>
    </row>
    <row r="282" spans="1:11">
      <c r="A282" s="7">
        <v>251</v>
      </c>
      <c r="B282" s="26" t="s">
        <v>100</v>
      </c>
      <c r="C282" s="7">
        <v>1973</v>
      </c>
      <c r="D282" s="7">
        <v>1</v>
      </c>
      <c r="E282" s="1">
        <v>10800</v>
      </c>
      <c r="F282" s="2">
        <f>D282*E282</f>
        <v>10800</v>
      </c>
      <c r="G282" s="33">
        <v>50</v>
      </c>
      <c r="H282" s="33">
        <v>44</v>
      </c>
      <c r="I282" s="15">
        <v>10</v>
      </c>
      <c r="J282" s="15">
        <v>10800</v>
      </c>
      <c r="K282" s="25">
        <f>F282-J282</f>
        <v>0</v>
      </c>
    </row>
    <row r="283" spans="1:11">
      <c r="A283" s="7">
        <v>252</v>
      </c>
      <c r="B283" s="26" t="s">
        <v>16</v>
      </c>
      <c r="C283" s="7">
        <v>2008</v>
      </c>
      <c r="D283" s="7">
        <v>1</v>
      </c>
      <c r="E283" s="1">
        <v>25000</v>
      </c>
      <c r="F283" s="2">
        <f t="shared" ref="F283:F308" si="36">D283*E283</f>
        <v>25000</v>
      </c>
      <c r="G283" s="33">
        <v>5</v>
      </c>
      <c r="H283" s="33">
        <v>9</v>
      </c>
      <c r="I283" s="15">
        <v>5</v>
      </c>
      <c r="J283" s="2">
        <v>25000</v>
      </c>
      <c r="K283" s="25">
        <f t="shared" ref="K283:K309" si="37">F283-J283</f>
        <v>0</v>
      </c>
    </row>
    <row r="284" spans="1:11">
      <c r="A284" s="7">
        <v>253</v>
      </c>
      <c r="B284" s="26" t="s">
        <v>14</v>
      </c>
      <c r="C284" s="7">
        <v>2008</v>
      </c>
      <c r="D284" s="7">
        <v>1</v>
      </c>
      <c r="E284" s="1">
        <v>10200</v>
      </c>
      <c r="F284" s="2">
        <f t="shared" si="36"/>
        <v>10200</v>
      </c>
      <c r="G284" s="33">
        <v>7</v>
      </c>
      <c r="H284" s="33">
        <v>9</v>
      </c>
      <c r="I284" s="15">
        <v>7</v>
      </c>
      <c r="J284" s="2">
        <v>10200</v>
      </c>
      <c r="K284" s="25">
        <f t="shared" si="37"/>
        <v>0</v>
      </c>
    </row>
    <row r="285" spans="1:11">
      <c r="A285" s="7">
        <v>254</v>
      </c>
      <c r="B285" s="26" t="s">
        <v>50</v>
      </c>
      <c r="C285" s="7">
        <v>2008</v>
      </c>
      <c r="D285" s="7">
        <v>1</v>
      </c>
      <c r="E285" s="1">
        <v>4520</v>
      </c>
      <c r="F285" s="2">
        <f t="shared" si="36"/>
        <v>4520</v>
      </c>
      <c r="G285" s="33">
        <v>7</v>
      </c>
      <c r="H285" s="33">
        <v>9</v>
      </c>
      <c r="I285" s="15">
        <v>7</v>
      </c>
      <c r="J285" s="2">
        <v>4520</v>
      </c>
      <c r="K285" s="25">
        <f t="shared" si="37"/>
        <v>0</v>
      </c>
    </row>
    <row r="286" spans="1:11">
      <c r="A286" s="7">
        <v>255</v>
      </c>
      <c r="B286" s="26" t="s">
        <v>51</v>
      </c>
      <c r="C286" s="7">
        <v>2008</v>
      </c>
      <c r="D286" s="7">
        <v>1</v>
      </c>
      <c r="E286" s="1">
        <v>14600</v>
      </c>
      <c r="F286" s="2">
        <f t="shared" si="36"/>
        <v>14600</v>
      </c>
      <c r="G286" s="33">
        <v>7</v>
      </c>
      <c r="H286" s="33">
        <v>9</v>
      </c>
      <c r="I286" s="15">
        <v>7</v>
      </c>
      <c r="J286" s="2">
        <v>14600</v>
      </c>
      <c r="K286" s="25">
        <f t="shared" si="37"/>
        <v>0</v>
      </c>
    </row>
    <row r="287" spans="1:11">
      <c r="A287" s="7">
        <v>256</v>
      </c>
      <c r="B287" s="26" t="s">
        <v>9</v>
      </c>
      <c r="C287" s="7">
        <v>2009</v>
      </c>
      <c r="D287" s="7">
        <v>1</v>
      </c>
      <c r="E287" s="1">
        <v>6199.9999999999982</v>
      </c>
      <c r="F287" s="2">
        <f t="shared" si="36"/>
        <v>6199.9999999999982</v>
      </c>
      <c r="G287" s="33">
        <v>10</v>
      </c>
      <c r="H287" s="33">
        <v>8</v>
      </c>
      <c r="I287" s="15">
        <v>10</v>
      </c>
      <c r="J287" s="2">
        <v>6199.9999999999982</v>
      </c>
      <c r="K287" s="25">
        <f t="shared" si="37"/>
        <v>0</v>
      </c>
    </row>
    <row r="288" spans="1:11">
      <c r="A288" s="7">
        <v>257</v>
      </c>
      <c r="B288" s="26" t="s">
        <v>48</v>
      </c>
      <c r="C288" s="7">
        <v>2009</v>
      </c>
      <c r="D288" s="7">
        <v>1</v>
      </c>
      <c r="E288" s="1">
        <v>2999.9999999999995</v>
      </c>
      <c r="F288" s="2">
        <f t="shared" si="36"/>
        <v>2999.9999999999995</v>
      </c>
      <c r="G288" s="33">
        <v>10</v>
      </c>
      <c r="H288" s="33">
        <v>8</v>
      </c>
      <c r="I288" s="15">
        <v>10</v>
      </c>
      <c r="J288" s="2">
        <v>2999.9999999999995</v>
      </c>
      <c r="K288" s="25">
        <f t="shared" si="37"/>
        <v>0</v>
      </c>
    </row>
    <row r="289" spans="1:11">
      <c r="A289" s="7">
        <v>258</v>
      </c>
      <c r="B289" s="26" t="s">
        <v>101</v>
      </c>
      <c r="C289" s="7">
        <v>2011</v>
      </c>
      <c r="D289" s="7">
        <v>2</v>
      </c>
      <c r="E289" s="1">
        <v>34000</v>
      </c>
      <c r="F289" s="2">
        <f t="shared" si="36"/>
        <v>68000</v>
      </c>
      <c r="G289" s="33">
        <v>10</v>
      </c>
      <c r="H289" s="33">
        <v>6</v>
      </c>
      <c r="I289" s="15">
        <v>10</v>
      </c>
      <c r="J289" s="15">
        <v>68000</v>
      </c>
      <c r="K289" s="25">
        <f t="shared" si="37"/>
        <v>0</v>
      </c>
    </row>
    <row r="290" spans="1:11">
      <c r="A290" s="7">
        <v>259</v>
      </c>
      <c r="B290" s="26" t="s">
        <v>102</v>
      </c>
      <c r="C290" s="7">
        <v>2010</v>
      </c>
      <c r="D290" s="7">
        <v>1</v>
      </c>
      <c r="E290" s="1">
        <v>3000</v>
      </c>
      <c r="F290" s="2">
        <f t="shared" si="36"/>
        <v>3000</v>
      </c>
      <c r="G290" s="33">
        <v>8</v>
      </c>
      <c r="H290" s="33">
        <v>7</v>
      </c>
      <c r="I290" s="15"/>
      <c r="J290" s="2">
        <v>3000</v>
      </c>
      <c r="K290" s="25">
        <f t="shared" si="37"/>
        <v>0</v>
      </c>
    </row>
    <row r="291" spans="1:11">
      <c r="A291" s="7">
        <v>260</v>
      </c>
      <c r="B291" s="26" t="s">
        <v>103</v>
      </c>
      <c r="C291" s="7">
        <v>2011</v>
      </c>
      <c r="D291" s="7">
        <v>1</v>
      </c>
      <c r="E291" s="1">
        <v>6750</v>
      </c>
      <c r="F291" s="2">
        <f t="shared" si="36"/>
        <v>6750</v>
      </c>
      <c r="G291" s="33">
        <v>8</v>
      </c>
      <c r="H291" s="33">
        <v>6</v>
      </c>
      <c r="I291" s="15"/>
      <c r="J291" s="2">
        <v>6750</v>
      </c>
      <c r="K291" s="25">
        <f t="shared" si="37"/>
        <v>0</v>
      </c>
    </row>
    <row r="292" spans="1:11">
      <c r="A292" s="7">
        <v>261</v>
      </c>
      <c r="B292" s="26" t="s">
        <v>104</v>
      </c>
      <c r="C292" s="7">
        <v>2010</v>
      </c>
      <c r="D292" s="7">
        <v>1</v>
      </c>
      <c r="E292" s="1">
        <v>12000.000000000002</v>
      </c>
      <c r="F292" s="2">
        <f t="shared" si="36"/>
        <v>12000.000000000002</v>
      </c>
      <c r="G292" s="33">
        <v>10</v>
      </c>
      <c r="H292" s="33">
        <v>7</v>
      </c>
      <c r="I292" s="15">
        <v>10</v>
      </c>
      <c r="J292" s="15">
        <v>12000</v>
      </c>
      <c r="K292" s="25">
        <f t="shared" si="37"/>
        <v>0</v>
      </c>
    </row>
    <row r="293" spans="1:11">
      <c r="A293" s="7">
        <v>262</v>
      </c>
      <c r="B293" s="26" t="s">
        <v>105</v>
      </c>
      <c r="C293" s="7">
        <v>2010</v>
      </c>
      <c r="D293" s="7">
        <v>1</v>
      </c>
      <c r="E293" s="1">
        <v>9000.0000000000018</v>
      </c>
      <c r="F293" s="2">
        <f t="shared" si="36"/>
        <v>9000.0000000000018</v>
      </c>
      <c r="G293" s="33">
        <v>10</v>
      </c>
      <c r="H293" s="33">
        <v>7</v>
      </c>
      <c r="I293" s="15">
        <v>10</v>
      </c>
      <c r="J293" s="15">
        <v>9000</v>
      </c>
      <c r="K293" s="25">
        <f t="shared" si="37"/>
        <v>0</v>
      </c>
    </row>
    <row r="294" spans="1:11">
      <c r="A294" s="7">
        <v>263</v>
      </c>
      <c r="B294" s="26" t="s">
        <v>8</v>
      </c>
      <c r="C294" s="7">
        <v>2009</v>
      </c>
      <c r="D294" s="7">
        <v>4</v>
      </c>
      <c r="E294" s="1">
        <v>14999.999999999996</v>
      </c>
      <c r="F294" s="2">
        <f t="shared" si="36"/>
        <v>59999.999999999985</v>
      </c>
      <c r="G294" s="33">
        <v>10</v>
      </c>
      <c r="H294" s="33">
        <v>8</v>
      </c>
      <c r="I294" s="15">
        <v>10</v>
      </c>
      <c r="J294" s="2">
        <v>59999.999999999985</v>
      </c>
      <c r="K294" s="25">
        <f t="shared" si="37"/>
        <v>0</v>
      </c>
    </row>
    <row r="295" spans="1:11">
      <c r="A295" s="7">
        <v>264</v>
      </c>
      <c r="B295" s="26" t="s">
        <v>106</v>
      </c>
      <c r="C295" s="7">
        <v>2009</v>
      </c>
      <c r="D295" s="7">
        <v>3</v>
      </c>
      <c r="E295" s="1">
        <v>10999.999999999998</v>
      </c>
      <c r="F295" s="2">
        <f t="shared" si="36"/>
        <v>32999.999999999993</v>
      </c>
      <c r="G295" s="33">
        <v>10</v>
      </c>
      <c r="H295" s="33">
        <v>8</v>
      </c>
      <c r="I295" s="15">
        <v>10</v>
      </c>
      <c r="J295" s="2">
        <v>32999.999999999993</v>
      </c>
      <c r="K295" s="25">
        <f t="shared" si="37"/>
        <v>0</v>
      </c>
    </row>
    <row r="296" spans="1:11">
      <c r="A296" s="7">
        <v>265</v>
      </c>
      <c r="B296" s="26" t="s">
        <v>32</v>
      </c>
      <c r="C296" s="7">
        <v>2011</v>
      </c>
      <c r="D296" s="7">
        <v>80</v>
      </c>
      <c r="E296" s="1">
        <v>225</v>
      </c>
      <c r="F296" s="2">
        <f t="shared" si="36"/>
        <v>18000</v>
      </c>
      <c r="G296" s="33">
        <v>8</v>
      </c>
      <c r="H296" s="33">
        <v>6</v>
      </c>
      <c r="I296" s="15">
        <v>8</v>
      </c>
      <c r="J296" s="2">
        <v>18000</v>
      </c>
      <c r="K296" s="25">
        <f t="shared" si="37"/>
        <v>0</v>
      </c>
    </row>
    <row r="297" spans="1:11">
      <c r="A297" s="7">
        <v>266</v>
      </c>
      <c r="B297" s="26" t="s">
        <v>33</v>
      </c>
      <c r="C297" s="7">
        <v>2011</v>
      </c>
      <c r="D297" s="7">
        <v>1</v>
      </c>
      <c r="E297" s="1">
        <v>36000</v>
      </c>
      <c r="F297" s="2">
        <f t="shared" si="36"/>
        <v>36000</v>
      </c>
      <c r="G297" s="33">
        <v>10</v>
      </c>
      <c r="H297" s="33">
        <v>6</v>
      </c>
      <c r="I297" s="15">
        <v>10</v>
      </c>
      <c r="J297" s="27">
        <f>F297</f>
        <v>36000</v>
      </c>
      <c r="K297" s="25">
        <f t="shared" si="37"/>
        <v>0</v>
      </c>
    </row>
    <row r="298" spans="1:11">
      <c r="A298" s="7">
        <v>267</v>
      </c>
      <c r="B298" s="26" t="s">
        <v>34</v>
      </c>
      <c r="C298" s="7">
        <v>2011</v>
      </c>
      <c r="D298" s="7">
        <v>2</v>
      </c>
      <c r="E298" s="1">
        <v>40000</v>
      </c>
      <c r="F298" s="2">
        <f t="shared" si="36"/>
        <v>80000</v>
      </c>
      <c r="G298" s="33">
        <v>10</v>
      </c>
      <c r="H298" s="33">
        <v>6</v>
      </c>
      <c r="I298" s="15">
        <v>10</v>
      </c>
      <c r="J298" s="27">
        <f>F298</f>
        <v>80000</v>
      </c>
      <c r="K298" s="25">
        <f t="shared" si="37"/>
        <v>0</v>
      </c>
    </row>
    <row r="299" spans="1:11">
      <c r="A299" s="7">
        <v>268</v>
      </c>
      <c r="B299" s="26" t="s">
        <v>35</v>
      </c>
      <c r="C299" s="7">
        <v>2011</v>
      </c>
      <c r="D299" s="7">
        <v>4</v>
      </c>
      <c r="E299" s="1">
        <v>4800</v>
      </c>
      <c r="F299" s="2">
        <f t="shared" si="36"/>
        <v>19200</v>
      </c>
      <c r="G299" s="33">
        <v>10</v>
      </c>
      <c r="H299" s="33">
        <v>6</v>
      </c>
      <c r="I299" s="15">
        <v>10</v>
      </c>
      <c r="J299" s="27">
        <f>F299</f>
        <v>19200</v>
      </c>
      <c r="K299" s="25">
        <f t="shared" si="37"/>
        <v>0</v>
      </c>
    </row>
    <row r="300" spans="1:11">
      <c r="A300" s="7">
        <v>269</v>
      </c>
      <c r="B300" s="26" t="s">
        <v>12</v>
      </c>
      <c r="C300" s="7">
        <v>2011</v>
      </c>
      <c r="D300" s="7">
        <v>1</v>
      </c>
      <c r="E300" s="1">
        <v>60000</v>
      </c>
      <c r="F300" s="2">
        <f t="shared" si="36"/>
        <v>60000</v>
      </c>
      <c r="G300" s="33">
        <v>5</v>
      </c>
      <c r="H300" s="33">
        <v>6</v>
      </c>
      <c r="I300" s="15">
        <v>5</v>
      </c>
      <c r="J300" s="27">
        <f>F300</f>
        <v>60000</v>
      </c>
      <c r="K300" s="25">
        <f t="shared" si="37"/>
        <v>0</v>
      </c>
    </row>
    <row r="301" spans="1:11">
      <c r="A301" s="7">
        <v>270</v>
      </c>
      <c r="B301" s="26" t="s">
        <v>107</v>
      </c>
      <c r="C301" s="7">
        <v>2014</v>
      </c>
      <c r="D301" s="7">
        <v>1</v>
      </c>
      <c r="E301" s="1">
        <v>9440000</v>
      </c>
      <c r="F301" s="2">
        <f t="shared" si="36"/>
        <v>9440000</v>
      </c>
      <c r="G301" s="33">
        <v>15</v>
      </c>
      <c r="H301" s="33">
        <v>3</v>
      </c>
      <c r="I301" s="15">
        <v>10</v>
      </c>
      <c r="J301" s="27">
        <f t="shared" ref="J301:J309" si="38">F301/I301*(2023-C301)</f>
        <v>8496000</v>
      </c>
      <c r="K301" s="25">
        <f t="shared" si="37"/>
        <v>944000</v>
      </c>
    </row>
    <row r="302" spans="1:11">
      <c r="A302" s="7">
        <v>271</v>
      </c>
      <c r="B302" s="26" t="s">
        <v>455</v>
      </c>
      <c r="C302" s="7">
        <v>2017</v>
      </c>
      <c r="D302" s="7">
        <v>1</v>
      </c>
      <c r="E302" s="1">
        <v>50803.200000000004</v>
      </c>
      <c r="F302" s="2">
        <f t="shared" si="36"/>
        <v>50803.200000000004</v>
      </c>
      <c r="G302" s="33">
        <v>7</v>
      </c>
      <c r="H302" s="33">
        <v>0</v>
      </c>
      <c r="I302" s="15">
        <v>7</v>
      </c>
      <c r="J302" s="27">
        <f t="shared" si="38"/>
        <v>43545.600000000006</v>
      </c>
      <c r="K302" s="25">
        <f t="shared" si="37"/>
        <v>7257.5999999999985</v>
      </c>
    </row>
    <row r="303" spans="1:11" ht="28.5">
      <c r="A303" s="7">
        <v>272</v>
      </c>
      <c r="B303" s="26" t="s">
        <v>456</v>
      </c>
      <c r="C303" s="7">
        <v>2017</v>
      </c>
      <c r="D303" s="7">
        <v>1</v>
      </c>
      <c r="E303" s="1">
        <v>454636.79999999999</v>
      </c>
      <c r="F303" s="2">
        <f t="shared" si="36"/>
        <v>454636.79999999999</v>
      </c>
      <c r="G303" s="33">
        <v>5</v>
      </c>
      <c r="H303" s="33">
        <v>0</v>
      </c>
      <c r="I303" s="15">
        <v>5</v>
      </c>
      <c r="J303" s="27">
        <f>F303</f>
        <v>454636.79999999999</v>
      </c>
      <c r="K303" s="25">
        <f t="shared" si="37"/>
        <v>0</v>
      </c>
    </row>
    <row r="304" spans="1:11" ht="28.5">
      <c r="A304" s="7">
        <v>273</v>
      </c>
      <c r="B304" s="26" t="s">
        <v>458</v>
      </c>
      <c r="C304" s="7">
        <v>2017</v>
      </c>
      <c r="D304" s="7">
        <v>1</v>
      </c>
      <c r="E304" s="1">
        <v>115200</v>
      </c>
      <c r="F304" s="2">
        <f t="shared" si="36"/>
        <v>115200</v>
      </c>
      <c r="G304" s="33">
        <v>7</v>
      </c>
      <c r="H304" s="33">
        <v>0</v>
      </c>
      <c r="I304" s="15">
        <v>7</v>
      </c>
      <c r="J304" s="27">
        <f t="shared" si="38"/>
        <v>98742.857142857159</v>
      </c>
      <c r="K304" s="25">
        <f t="shared" si="37"/>
        <v>16457.142857142841</v>
      </c>
    </row>
    <row r="305" spans="1:11">
      <c r="A305" s="7">
        <v>274</v>
      </c>
      <c r="B305" s="26" t="s">
        <v>459</v>
      </c>
      <c r="C305" s="7">
        <v>2017</v>
      </c>
      <c r="D305" s="7">
        <v>1</v>
      </c>
      <c r="E305" s="1">
        <v>36234</v>
      </c>
      <c r="F305" s="2">
        <f t="shared" si="36"/>
        <v>36234</v>
      </c>
      <c r="G305" s="33">
        <v>7</v>
      </c>
      <c r="H305" s="33">
        <v>0</v>
      </c>
      <c r="I305" s="15">
        <v>7</v>
      </c>
      <c r="J305" s="27">
        <f t="shared" si="38"/>
        <v>31057.71428571429</v>
      </c>
      <c r="K305" s="25">
        <f t="shared" si="37"/>
        <v>5176.2857142857101</v>
      </c>
    </row>
    <row r="306" spans="1:11" ht="28.5">
      <c r="A306" s="7">
        <v>275</v>
      </c>
      <c r="B306" s="26" t="s">
        <v>477</v>
      </c>
      <c r="C306" s="7">
        <v>2017</v>
      </c>
      <c r="D306" s="7">
        <v>1</v>
      </c>
      <c r="E306" s="1">
        <v>41220</v>
      </c>
      <c r="F306" s="2">
        <f t="shared" si="36"/>
        <v>41220</v>
      </c>
      <c r="G306" s="33">
        <v>7</v>
      </c>
      <c r="H306" s="33">
        <v>0</v>
      </c>
      <c r="I306" s="15">
        <v>7</v>
      </c>
      <c r="J306" s="27">
        <f t="shared" si="38"/>
        <v>35331.428571428572</v>
      </c>
      <c r="K306" s="25">
        <f t="shared" si="37"/>
        <v>5888.5714285714275</v>
      </c>
    </row>
    <row r="307" spans="1:11" ht="28.5">
      <c r="A307" s="7">
        <v>276</v>
      </c>
      <c r="B307" s="26" t="s">
        <v>468</v>
      </c>
      <c r="C307" s="7">
        <v>2017</v>
      </c>
      <c r="D307" s="7">
        <v>1</v>
      </c>
      <c r="E307" s="1">
        <v>10238.4</v>
      </c>
      <c r="F307" s="2">
        <f t="shared" si="36"/>
        <v>10238.4</v>
      </c>
      <c r="G307" s="33">
        <v>7</v>
      </c>
      <c r="H307" s="33">
        <v>0</v>
      </c>
      <c r="I307" s="15">
        <v>7</v>
      </c>
      <c r="J307" s="27">
        <f t="shared" si="38"/>
        <v>8775.7714285714283</v>
      </c>
      <c r="K307" s="25">
        <f t="shared" si="37"/>
        <v>1462.6285714285714</v>
      </c>
    </row>
    <row r="308" spans="1:11" s="9" customFormat="1">
      <c r="A308" s="7">
        <v>277</v>
      </c>
      <c r="B308" s="162" t="s">
        <v>403</v>
      </c>
      <c r="C308" s="191">
        <v>2020</v>
      </c>
      <c r="D308" s="12">
        <v>1</v>
      </c>
      <c r="E308" s="13">
        <v>0</v>
      </c>
      <c r="F308" s="13">
        <f t="shared" si="36"/>
        <v>0</v>
      </c>
      <c r="G308" s="34"/>
      <c r="H308" s="34"/>
      <c r="I308" s="24"/>
      <c r="J308" s="27"/>
      <c r="K308" s="28">
        <f t="shared" si="37"/>
        <v>0</v>
      </c>
    </row>
    <row r="309" spans="1:11" s="9" customFormat="1">
      <c r="A309" s="7">
        <v>278</v>
      </c>
      <c r="B309" s="49" t="s">
        <v>431</v>
      </c>
      <c r="C309" s="7">
        <v>2022</v>
      </c>
      <c r="D309" s="7">
        <v>1</v>
      </c>
      <c r="E309" s="8">
        <v>36000</v>
      </c>
      <c r="F309" s="8">
        <f>D309*E309</f>
        <v>36000</v>
      </c>
      <c r="G309" s="24"/>
      <c r="H309" s="169"/>
      <c r="I309" s="24">
        <v>50</v>
      </c>
      <c r="J309" s="136">
        <f t="shared" si="38"/>
        <v>720</v>
      </c>
      <c r="K309" s="28">
        <f t="shared" si="37"/>
        <v>35280</v>
      </c>
    </row>
    <row r="310" spans="1:11" s="138" customFormat="1">
      <c r="A310" s="242" t="s">
        <v>285</v>
      </c>
      <c r="B310" s="244"/>
      <c r="C310" s="125"/>
      <c r="D310" s="135"/>
      <c r="E310" s="122"/>
      <c r="F310" s="122">
        <f>SUM(F282:F309)</f>
        <v>10663602.4</v>
      </c>
      <c r="G310" s="122">
        <f t="shared" ref="G310:K310" si="39">SUM(G282:G309)</f>
        <v>260</v>
      </c>
      <c r="H310" s="122">
        <f t="shared" si="39"/>
        <v>178</v>
      </c>
      <c r="I310" s="122"/>
      <c r="J310" s="122">
        <f t="shared" si="39"/>
        <v>9648080.1714285724</v>
      </c>
      <c r="K310" s="122">
        <f t="shared" si="39"/>
        <v>1015522.2285714286</v>
      </c>
    </row>
    <row r="311" spans="1:11" ht="17.25" customHeight="1">
      <c r="A311" s="239" t="s">
        <v>57</v>
      </c>
      <c r="B311" s="240"/>
      <c r="C311" s="240"/>
      <c r="D311" s="240"/>
      <c r="E311" s="240"/>
      <c r="F311" s="240"/>
      <c r="G311" s="240"/>
      <c r="H311" s="240"/>
      <c r="I311" s="240"/>
      <c r="J311" s="240"/>
      <c r="K311" s="241"/>
    </row>
    <row r="312" spans="1:11">
      <c r="A312" s="7">
        <v>279</v>
      </c>
      <c r="B312" s="26" t="s">
        <v>108</v>
      </c>
      <c r="C312" s="7">
        <v>2010</v>
      </c>
      <c r="D312" s="7">
        <v>178</v>
      </c>
      <c r="E312" s="1">
        <v>2400.0000000000005</v>
      </c>
      <c r="F312" s="2">
        <f>E312*D312</f>
        <v>427200.00000000006</v>
      </c>
      <c r="G312" s="2">
        <v>427200.00000000006</v>
      </c>
      <c r="H312" s="2">
        <v>427200.00000000006</v>
      </c>
      <c r="I312" s="2">
        <v>10</v>
      </c>
      <c r="J312" s="15">
        <v>427200</v>
      </c>
      <c r="K312" s="25">
        <f>F312-J312</f>
        <v>0</v>
      </c>
    </row>
    <row r="313" spans="1:11">
      <c r="A313" s="12">
        <v>280</v>
      </c>
      <c r="B313" s="38" t="s">
        <v>3</v>
      </c>
      <c r="C313" s="12">
        <v>2017</v>
      </c>
      <c r="D313" s="12">
        <v>1</v>
      </c>
      <c r="E313" s="2">
        <v>54000</v>
      </c>
      <c r="F313" s="2">
        <f>E313*D313</f>
        <v>54000</v>
      </c>
      <c r="G313" s="2">
        <v>54000</v>
      </c>
      <c r="H313" s="2">
        <v>54000</v>
      </c>
      <c r="I313" s="2">
        <v>10</v>
      </c>
      <c r="J313" s="29">
        <f>F313/I313*(2023-C313)</f>
        <v>32400</v>
      </c>
      <c r="K313" s="25">
        <f>F313-J313</f>
        <v>21600</v>
      </c>
    </row>
    <row r="314" spans="1:11">
      <c r="A314" s="7">
        <v>281</v>
      </c>
      <c r="B314" s="26" t="s">
        <v>486</v>
      </c>
      <c r="C314" s="7">
        <v>2023</v>
      </c>
      <c r="D314" s="7">
        <v>1</v>
      </c>
      <c r="E314" s="1">
        <v>232000</v>
      </c>
      <c r="F314" s="1">
        <f>E314*D314</f>
        <v>232000</v>
      </c>
      <c r="G314" s="1"/>
      <c r="H314" s="1"/>
      <c r="I314" s="1">
        <v>10</v>
      </c>
      <c r="J314" s="15"/>
      <c r="K314" s="25">
        <v>232000</v>
      </c>
    </row>
    <row r="315" spans="1:11" s="138" customFormat="1">
      <c r="A315" s="242" t="s">
        <v>285</v>
      </c>
      <c r="B315" s="243"/>
      <c r="C315" s="126"/>
      <c r="D315" s="135"/>
      <c r="E315" s="122"/>
      <c r="F315" s="122">
        <f>SUM(F312:F313)</f>
        <v>481200.00000000006</v>
      </c>
      <c r="G315" s="122">
        <f t="shared" ref="G315:J315" si="40">SUM(G312:G313)</f>
        <v>481200.00000000006</v>
      </c>
      <c r="H315" s="122">
        <f t="shared" si="40"/>
        <v>481200.00000000006</v>
      </c>
      <c r="I315" s="122"/>
      <c r="J315" s="122">
        <f t="shared" si="40"/>
        <v>459600</v>
      </c>
      <c r="K315" s="122">
        <f>SUM(K312:K314)</f>
        <v>253600</v>
      </c>
    </row>
    <row r="316" spans="1:11" ht="16.5" customHeight="1">
      <c r="A316" s="236" t="s">
        <v>397</v>
      </c>
      <c r="B316" s="237"/>
      <c r="C316" s="237"/>
      <c r="D316" s="237"/>
      <c r="E316" s="237"/>
      <c r="F316" s="237"/>
      <c r="G316" s="237"/>
      <c r="H316" s="237"/>
      <c r="I316" s="237"/>
      <c r="J316" s="237"/>
      <c r="K316" s="238"/>
    </row>
    <row r="317" spans="1:11" ht="15.75" customHeight="1">
      <c r="A317" s="239" t="s">
        <v>45</v>
      </c>
      <c r="B317" s="240"/>
      <c r="C317" s="240"/>
      <c r="D317" s="240"/>
      <c r="E317" s="240"/>
      <c r="F317" s="240"/>
      <c r="G317" s="240"/>
      <c r="H317" s="240"/>
      <c r="I317" s="240"/>
      <c r="J317" s="240"/>
      <c r="K317" s="241"/>
    </row>
    <row r="318" spans="1:11">
      <c r="A318" s="48">
        <v>282</v>
      </c>
      <c r="B318" s="26" t="s">
        <v>109</v>
      </c>
      <c r="C318" s="7">
        <v>1980</v>
      </c>
      <c r="D318" s="7">
        <v>1</v>
      </c>
      <c r="E318" s="1">
        <v>1400</v>
      </c>
      <c r="F318" s="2">
        <f>D318*E318</f>
        <v>1400</v>
      </c>
      <c r="G318" s="33">
        <v>10</v>
      </c>
      <c r="H318" s="33">
        <v>37</v>
      </c>
      <c r="I318" s="15">
        <v>10</v>
      </c>
      <c r="J318" s="2">
        <v>1400</v>
      </c>
      <c r="K318" s="25">
        <f>F318-J318</f>
        <v>0</v>
      </c>
    </row>
    <row r="319" spans="1:11">
      <c r="A319" s="7">
        <v>283</v>
      </c>
      <c r="B319" s="26" t="s">
        <v>36</v>
      </c>
      <c r="C319" s="7">
        <v>1970</v>
      </c>
      <c r="D319" s="7">
        <v>1</v>
      </c>
      <c r="E319" s="1">
        <v>2400</v>
      </c>
      <c r="F319" s="2">
        <f t="shared" ref="F319:F341" si="41">D319*E319</f>
        <v>2400</v>
      </c>
      <c r="G319" s="33">
        <v>10</v>
      </c>
      <c r="H319" s="33">
        <v>47</v>
      </c>
      <c r="I319" s="15">
        <v>10</v>
      </c>
      <c r="J319" s="2">
        <v>2400</v>
      </c>
      <c r="K319" s="25">
        <f t="shared" ref="K319:K337" si="42">F319-J319</f>
        <v>0</v>
      </c>
    </row>
    <row r="320" spans="1:11">
      <c r="A320" s="48">
        <v>284</v>
      </c>
      <c r="B320" s="26" t="s">
        <v>110</v>
      </c>
      <c r="C320" s="7">
        <v>1968</v>
      </c>
      <c r="D320" s="7">
        <v>2</v>
      </c>
      <c r="E320" s="1">
        <v>5600</v>
      </c>
      <c r="F320" s="2">
        <f t="shared" si="41"/>
        <v>11200</v>
      </c>
      <c r="G320" s="33">
        <v>10</v>
      </c>
      <c r="H320" s="33">
        <v>49</v>
      </c>
      <c r="I320" s="15">
        <v>10</v>
      </c>
      <c r="J320" s="2">
        <v>11200</v>
      </c>
      <c r="K320" s="25">
        <f t="shared" si="42"/>
        <v>0</v>
      </c>
    </row>
    <row r="321" spans="1:11">
      <c r="A321" s="7">
        <v>285</v>
      </c>
      <c r="B321" s="26" t="s">
        <v>111</v>
      </c>
      <c r="C321" s="7">
        <v>1973</v>
      </c>
      <c r="D321" s="7">
        <v>4</v>
      </c>
      <c r="E321" s="1">
        <v>10800</v>
      </c>
      <c r="F321" s="2">
        <f t="shared" si="41"/>
        <v>43200</v>
      </c>
      <c r="G321" s="33">
        <v>50</v>
      </c>
      <c r="H321" s="33">
        <v>44</v>
      </c>
      <c r="I321" s="15">
        <v>10</v>
      </c>
      <c r="J321" s="15">
        <v>43200</v>
      </c>
      <c r="K321" s="25">
        <f t="shared" si="42"/>
        <v>0</v>
      </c>
    </row>
    <row r="322" spans="1:11">
      <c r="A322" s="48">
        <v>286</v>
      </c>
      <c r="B322" s="26" t="s">
        <v>8</v>
      </c>
      <c r="C322" s="7">
        <v>1973</v>
      </c>
      <c r="D322" s="7">
        <v>2</v>
      </c>
      <c r="E322" s="1">
        <v>10400</v>
      </c>
      <c r="F322" s="2">
        <f t="shared" si="41"/>
        <v>20800</v>
      </c>
      <c r="G322" s="33">
        <v>10</v>
      </c>
      <c r="H322" s="33">
        <v>44</v>
      </c>
      <c r="I322" s="15">
        <v>10</v>
      </c>
      <c r="J322" s="2">
        <v>20800</v>
      </c>
      <c r="K322" s="25">
        <f t="shared" si="42"/>
        <v>0</v>
      </c>
    </row>
    <row r="323" spans="1:11">
      <c r="A323" s="7">
        <v>287</v>
      </c>
      <c r="B323" s="26" t="s">
        <v>112</v>
      </c>
      <c r="C323" s="7">
        <v>1973</v>
      </c>
      <c r="D323" s="7">
        <v>1</v>
      </c>
      <c r="E323" s="1">
        <v>5000</v>
      </c>
      <c r="F323" s="2">
        <f t="shared" si="41"/>
        <v>5000</v>
      </c>
      <c r="G323" s="33">
        <v>10</v>
      </c>
      <c r="H323" s="33">
        <v>44</v>
      </c>
      <c r="I323" s="15">
        <v>10</v>
      </c>
      <c r="J323" s="2">
        <v>5000</v>
      </c>
      <c r="K323" s="25">
        <f t="shared" si="42"/>
        <v>0</v>
      </c>
    </row>
    <row r="324" spans="1:11">
      <c r="A324" s="48">
        <v>288</v>
      </c>
      <c r="B324" s="26" t="s">
        <v>113</v>
      </c>
      <c r="C324" s="7">
        <v>1973</v>
      </c>
      <c r="D324" s="7">
        <v>3</v>
      </c>
      <c r="E324" s="1">
        <v>1400</v>
      </c>
      <c r="F324" s="2">
        <f t="shared" si="41"/>
        <v>4200</v>
      </c>
      <c r="G324" s="33">
        <v>5</v>
      </c>
      <c r="H324" s="33">
        <v>44</v>
      </c>
      <c r="I324" s="15">
        <v>10</v>
      </c>
      <c r="J324" s="2">
        <v>4200</v>
      </c>
      <c r="K324" s="25">
        <f t="shared" si="42"/>
        <v>0</v>
      </c>
    </row>
    <row r="325" spans="1:11">
      <c r="A325" s="7">
        <v>289</v>
      </c>
      <c r="B325" s="26" t="s">
        <v>114</v>
      </c>
      <c r="C325" s="7">
        <v>1973</v>
      </c>
      <c r="D325" s="7">
        <v>34</v>
      </c>
      <c r="E325" s="1">
        <v>3400</v>
      </c>
      <c r="F325" s="2">
        <f t="shared" si="41"/>
        <v>115600</v>
      </c>
      <c r="G325" s="33">
        <v>10</v>
      </c>
      <c r="H325" s="33">
        <v>44</v>
      </c>
      <c r="I325" s="15">
        <v>10</v>
      </c>
      <c r="J325" s="2">
        <v>115600</v>
      </c>
      <c r="K325" s="25">
        <f t="shared" si="42"/>
        <v>0</v>
      </c>
    </row>
    <row r="326" spans="1:11">
      <c r="A326" s="48">
        <v>290</v>
      </c>
      <c r="B326" s="26" t="s">
        <v>92</v>
      </c>
      <c r="C326" s="7">
        <v>1970</v>
      </c>
      <c r="D326" s="7">
        <v>23</v>
      </c>
      <c r="E326" s="1">
        <v>3000</v>
      </c>
      <c r="F326" s="2">
        <f t="shared" si="41"/>
        <v>69000</v>
      </c>
      <c r="G326" s="33">
        <v>10</v>
      </c>
      <c r="H326" s="33">
        <v>47</v>
      </c>
      <c r="I326" s="15">
        <v>10</v>
      </c>
      <c r="J326" s="2">
        <v>69000</v>
      </c>
      <c r="K326" s="25">
        <f t="shared" si="42"/>
        <v>0</v>
      </c>
    </row>
    <row r="327" spans="1:11">
      <c r="A327" s="7">
        <v>291</v>
      </c>
      <c r="B327" s="26" t="s">
        <v>115</v>
      </c>
      <c r="C327" s="7">
        <v>1986</v>
      </c>
      <c r="D327" s="7">
        <v>12</v>
      </c>
      <c r="E327" s="1">
        <v>1424</v>
      </c>
      <c r="F327" s="2">
        <f t="shared" si="41"/>
        <v>17088</v>
      </c>
      <c r="G327" s="33">
        <v>10</v>
      </c>
      <c r="H327" s="33">
        <v>31</v>
      </c>
      <c r="I327" s="15">
        <v>10</v>
      </c>
      <c r="J327" s="2">
        <v>17088</v>
      </c>
      <c r="K327" s="25">
        <f t="shared" si="42"/>
        <v>0</v>
      </c>
    </row>
    <row r="328" spans="1:11">
      <c r="A328" s="48">
        <v>292</v>
      </c>
      <c r="B328" s="26" t="s">
        <v>8</v>
      </c>
      <c r="C328" s="7">
        <v>1983</v>
      </c>
      <c r="D328" s="7">
        <v>1</v>
      </c>
      <c r="E328" s="1">
        <v>10400</v>
      </c>
      <c r="F328" s="2">
        <f t="shared" si="41"/>
        <v>10400</v>
      </c>
      <c r="G328" s="33">
        <v>10</v>
      </c>
      <c r="H328" s="33">
        <v>34</v>
      </c>
      <c r="I328" s="15">
        <v>10</v>
      </c>
      <c r="J328" s="2">
        <v>10400</v>
      </c>
      <c r="K328" s="25">
        <f t="shared" si="42"/>
        <v>0</v>
      </c>
    </row>
    <row r="329" spans="1:11">
      <c r="A329" s="7">
        <v>293</v>
      </c>
      <c r="B329" s="26" t="s">
        <v>116</v>
      </c>
      <c r="C329" s="7">
        <v>1975</v>
      </c>
      <c r="D329" s="7">
        <v>1</v>
      </c>
      <c r="E329" s="1">
        <v>6000</v>
      </c>
      <c r="F329" s="2">
        <f t="shared" si="41"/>
        <v>6000</v>
      </c>
      <c r="G329" s="33">
        <v>10</v>
      </c>
      <c r="H329" s="33">
        <v>42</v>
      </c>
      <c r="I329" s="15">
        <v>10</v>
      </c>
      <c r="J329" s="2">
        <v>6000</v>
      </c>
      <c r="K329" s="25">
        <f t="shared" si="42"/>
        <v>0</v>
      </c>
    </row>
    <row r="330" spans="1:11">
      <c r="A330" s="48">
        <v>294</v>
      </c>
      <c r="B330" s="26" t="s">
        <v>117</v>
      </c>
      <c r="C330" s="7">
        <v>1973</v>
      </c>
      <c r="D330" s="7">
        <v>2</v>
      </c>
      <c r="E330" s="1">
        <v>5600</v>
      </c>
      <c r="F330" s="2">
        <f t="shared" si="41"/>
        <v>11200</v>
      </c>
      <c r="G330" s="33">
        <v>10</v>
      </c>
      <c r="H330" s="33">
        <v>44</v>
      </c>
      <c r="I330" s="15">
        <v>10</v>
      </c>
      <c r="J330" s="2">
        <v>11200</v>
      </c>
      <c r="K330" s="25">
        <f t="shared" si="42"/>
        <v>0</v>
      </c>
    </row>
    <row r="331" spans="1:11">
      <c r="A331" s="7">
        <v>295</v>
      </c>
      <c r="B331" s="26" t="s">
        <v>51</v>
      </c>
      <c r="C331" s="7">
        <v>2010</v>
      </c>
      <c r="D331" s="7">
        <v>1</v>
      </c>
      <c r="E331" s="1">
        <v>25000</v>
      </c>
      <c r="F331" s="2">
        <f t="shared" si="41"/>
        <v>25000</v>
      </c>
      <c r="G331" s="33">
        <v>7</v>
      </c>
      <c r="H331" s="33">
        <v>7</v>
      </c>
      <c r="I331" s="15">
        <v>7</v>
      </c>
      <c r="J331" s="2">
        <v>25000</v>
      </c>
      <c r="K331" s="25">
        <f t="shared" si="42"/>
        <v>0</v>
      </c>
    </row>
    <row r="332" spans="1:11">
      <c r="A332" s="48">
        <v>296</v>
      </c>
      <c r="B332" s="26" t="s">
        <v>27</v>
      </c>
      <c r="C332" s="7">
        <v>2015</v>
      </c>
      <c r="D332" s="7">
        <v>1</v>
      </c>
      <c r="E332" s="1">
        <v>187020</v>
      </c>
      <c r="F332" s="2">
        <f t="shared" si="41"/>
        <v>187020</v>
      </c>
      <c r="G332" s="33">
        <v>5</v>
      </c>
      <c r="H332" s="33">
        <v>2</v>
      </c>
      <c r="I332" s="15">
        <v>7</v>
      </c>
      <c r="J332" s="15">
        <v>187020</v>
      </c>
      <c r="K332" s="25">
        <f t="shared" si="42"/>
        <v>0</v>
      </c>
    </row>
    <row r="333" spans="1:11">
      <c r="A333" s="7">
        <v>297</v>
      </c>
      <c r="B333" s="41" t="s">
        <v>70</v>
      </c>
      <c r="C333" s="4">
        <v>2015</v>
      </c>
      <c r="D333" s="4">
        <v>1</v>
      </c>
      <c r="E333" s="1">
        <v>169800</v>
      </c>
      <c r="F333" s="2">
        <f t="shared" si="41"/>
        <v>169800</v>
      </c>
      <c r="G333" s="33">
        <v>5</v>
      </c>
      <c r="H333" s="33">
        <v>2</v>
      </c>
      <c r="I333" s="15">
        <v>5</v>
      </c>
      <c r="J333" s="15">
        <v>169800</v>
      </c>
      <c r="K333" s="25">
        <f t="shared" si="42"/>
        <v>0</v>
      </c>
    </row>
    <row r="334" spans="1:11">
      <c r="A334" s="48">
        <v>298</v>
      </c>
      <c r="B334" s="41" t="s">
        <v>14</v>
      </c>
      <c r="C334" s="4">
        <v>2015</v>
      </c>
      <c r="D334" s="4">
        <v>1</v>
      </c>
      <c r="E334" s="1">
        <v>37928.571428571428</v>
      </c>
      <c r="F334" s="2">
        <f t="shared" si="41"/>
        <v>37928.571428571428</v>
      </c>
      <c r="G334" s="33">
        <v>7</v>
      </c>
      <c r="H334" s="33">
        <v>2</v>
      </c>
      <c r="I334" s="15">
        <v>7</v>
      </c>
      <c r="J334" s="27">
        <f>F334</f>
        <v>37928.571428571428</v>
      </c>
      <c r="K334" s="25">
        <f t="shared" si="42"/>
        <v>0</v>
      </c>
    </row>
    <row r="335" spans="1:11">
      <c r="A335" s="7">
        <v>299</v>
      </c>
      <c r="B335" s="41" t="s">
        <v>50</v>
      </c>
      <c r="C335" s="4">
        <v>2015</v>
      </c>
      <c r="D335" s="4">
        <v>2</v>
      </c>
      <c r="E335" s="1">
        <v>25000</v>
      </c>
      <c r="F335" s="2">
        <f t="shared" si="41"/>
        <v>50000</v>
      </c>
      <c r="G335" s="33">
        <v>7</v>
      </c>
      <c r="H335" s="33">
        <v>2</v>
      </c>
      <c r="I335" s="15">
        <v>7</v>
      </c>
      <c r="J335" s="27">
        <f t="shared" ref="J335:J336" si="43">F335</f>
        <v>50000</v>
      </c>
      <c r="K335" s="25">
        <f t="shared" si="42"/>
        <v>0</v>
      </c>
    </row>
    <row r="336" spans="1:11">
      <c r="A336" s="48">
        <v>300</v>
      </c>
      <c r="B336" s="41" t="s">
        <v>51</v>
      </c>
      <c r="C336" s="4">
        <v>2015</v>
      </c>
      <c r="D336" s="4">
        <v>1</v>
      </c>
      <c r="E336" s="1">
        <v>77142.857142857145</v>
      </c>
      <c r="F336" s="2">
        <f t="shared" si="41"/>
        <v>77142.857142857145</v>
      </c>
      <c r="G336" s="33">
        <v>7</v>
      </c>
      <c r="H336" s="33">
        <v>2</v>
      </c>
      <c r="I336" s="15">
        <v>7</v>
      </c>
      <c r="J336" s="27">
        <f t="shared" si="43"/>
        <v>77142.857142857145</v>
      </c>
      <c r="K336" s="25">
        <f t="shared" si="42"/>
        <v>0</v>
      </c>
    </row>
    <row r="337" spans="1:11">
      <c r="A337" s="7">
        <v>301</v>
      </c>
      <c r="B337" s="41" t="s">
        <v>455</v>
      </c>
      <c r="C337" s="4">
        <v>2017</v>
      </c>
      <c r="D337" s="4">
        <v>1</v>
      </c>
      <c r="E337" s="1">
        <v>50803.200000000004</v>
      </c>
      <c r="F337" s="2">
        <f t="shared" si="41"/>
        <v>50803.200000000004</v>
      </c>
      <c r="G337" s="33">
        <v>7</v>
      </c>
      <c r="H337" s="33">
        <v>0</v>
      </c>
      <c r="I337" s="15">
        <v>7</v>
      </c>
      <c r="J337" s="27">
        <f t="shared" ref="J337" si="44">F337/I337*(2023-C337)</f>
        <v>43545.600000000006</v>
      </c>
      <c r="K337" s="25">
        <f t="shared" si="42"/>
        <v>7257.5999999999985</v>
      </c>
    </row>
    <row r="338" spans="1:11" s="9" customFormat="1" ht="28.5">
      <c r="A338" s="48">
        <v>302</v>
      </c>
      <c r="B338" s="38" t="s">
        <v>373</v>
      </c>
      <c r="C338" s="191">
        <v>2020</v>
      </c>
      <c r="D338" s="12">
        <v>1</v>
      </c>
      <c r="E338" s="13">
        <v>0</v>
      </c>
      <c r="F338" s="13">
        <f t="shared" si="41"/>
        <v>0</v>
      </c>
      <c r="G338" s="34"/>
      <c r="H338" s="34"/>
      <c r="I338" s="24"/>
      <c r="J338" s="136"/>
      <c r="K338" s="28">
        <f t="shared" ref="K338:K339" si="45">F338-J338</f>
        <v>0</v>
      </c>
    </row>
    <row r="339" spans="1:11" s="9" customFormat="1">
      <c r="A339" s="7">
        <v>303</v>
      </c>
      <c r="B339" s="38" t="s">
        <v>438</v>
      </c>
      <c r="C339" s="191">
        <v>2023</v>
      </c>
      <c r="D339" s="12">
        <v>1</v>
      </c>
      <c r="E339" s="13">
        <v>50000</v>
      </c>
      <c r="F339" s="13">
        <f t="shared" si="41"/>
        <v>50000</v>
      </c>
      <c r="G339" s="34"/>
      <c r="H339" s="34"/>
      <c r="I339" s="24">
        <v>10</v>
      </c>
      <c r="J339" s="136">
        <f t="shared" ref="J339:J341" si="46">F339/I339*(2023-C339)</f>
        <v>0</v>
      </c>
      <c r="K339" s="28">
        <f t="shared" si="45"/>
        <v>50000</v>
      </c>
    </row>
    <row r="340" spans="1:11" s="9" customFormat="1">
      <c r="A340" s="48">
        <v>304</v>
      </c>
      <c r="B340" s="38" t="s">
        <v>438</v>
      </c>
      <c r="C340" s="191">
        <v>2023</v>
      </c>
      <c r="D340" s="12">
        <v>1</v>
      </c>
      <c r="E340" s="13">
        <v>35000</v>
      </c>
      <c r="F340" s="13">
        <f t="shared" ref="F340" si="47">D340*E340</f>
        <v>35000</v>
      </c>
      <c r="G340" s="34"/>
      <c r="H340" s="34"/>
      <c r="I340" s="24">
        <v>10</v>
      </c>
      <c r="J340" s="136">
        <f t="shared" ref="J340" si="48">F340/I340*(2023-C340)</f>
        <v>0</v>
      </c>
      <c r="K340" s="28">
        <f t="shared" ref="K340" si="49">F340-J340</f>
        <v>35000</v>
      </c>
    </row>
    <row r="341" spans="1:11" s="9" customFormat="1">
      <c r="A341" s="7">
        <v>305</v>
      </c>
      <c r="B341" s="38" t="s">
        <v>5</v>
      </c>
      <c r="C341" s="191">
        <v>2023</v>
      </c>
      <c r="D341" s="12">
        <v>2</v>
      </c>
      <c r="E341" s="13">
        <v>120000</v>
      </c>
      <c r="F341" s="13">
        <f t="shared" si="41"/>
        <v>240000</v>
      </c>
      <c r="G341" s="34"/>
      <c r="H341" s="34"/>
      <c r="I341" s="24">
        <v>10</v>
      </c>
      <c r="J341" s="27">
        <f t="shared" si="46"/>
        <v>0</v>
      </c>
      <c r="K341" s="28">
        <v>240000</v>
      </c>
    </row>
    <row r="342" spans="1:11" s="138" customFormat="1">
      <c r="A342" s="260" t="s">
        <v>285</v>
      </c>
      <c r="B342" s="260"/>
      <c r="C342" s="135"/>
      <c r="D342" s="135"/>
      <c r="E342" s="122"/>
      <c r="F342" s="122">
        <f>SUM(F318:F341)</f>
        <v>1240182.6285714286</v>
      </c>
      <c r="G342" s="123"/>
      <c r="H342" s="170"/>
      <c r="I342" s="123"/>
      <c r="J342" s="128">
        <f>SUM(J318:J338)</f>
        <v>907925.02857142861</v>
      </c>
      <c r="K342" s="124">
        <f>SUM(K318:K341)</f>
        <v>332257.59999999998</v>
      </c>
    </row>
    <row r="343" spans="1:11" ht="18.75" customHeight="1">
      <c r="A343" s="239" t="s">
        <v>57</v>
      </c>
      <c r="B343" s="240"/>
      <c r="C343" s="240"/>
      <c r="D343" s="240"/>
      <c r="E343" s="240"/>
      <c r="F343" s="240"/>
      <c r="G343" s="240"/>
      <c r="H343" s="240"/>
      <c r="I343" s="240"/>
      <c r="J343" s="240"/>
      <c r="K343" s="241"/>
    </row>
    <row r="344" spans="1:11">
      <c r="A344" s="4">
        <v>306</v>
      </c>
      <c r="B344" s="41" t="s">
        <v>87</v>
      </c>
      <c r="C344" s="4">
        <v>1970</v>
      </c>
      <c r="D344" s="4">
        <v>1</v>
      </c>
      <c r="E344" s="1">
        <v>5400</v>
      </c>
      <c r="F344" s="2">
        <f>D344*E344</f>
        <v>5400</v>
      </c>
      <c r="G344" s="33">
        <v>10</v>
      </c>
      <c r="H344" s="33">
        <v>47</v>
      </c>
      <c r="I344" s="15">
        <v>10</v>
      </c>
      <c r="J344" s="2">
        <v>5400</v>
      </c>
      <c r="K344" s="25">
        <f>F344-J344</f>
        <v>0</v>
      </c>
    </row>
    <row r="345" spans="1:11">
      <c r="A345" s="4">
        <v>307</v>
      </c>
      <c r="B345" s="41" t="s">
        <v>118</v>
      </c>
      <c r="C345" s="4">
        <v>1970</v>
      </c>
      <c r="D345" s="4">
        <v>1</v>
      </c>
      <c r="E345" s="1">
        <v>3400</v>
      </c>
      <c r="F345" s="2">
        <f t="shared" ref="F345:F349" si="50">D345*E345</f>
        <v>3400</v>
      </c>
      <c r="G345" s="33">
        <v>10</v>
      </c>
      <c r="H345" s="33">
        <v>47</v>
      </c>
      <c r="I345" s="15">
        <v>10</v>
      </c>
      <c r="J345" s="2">
        <v>3400</v>
      </c>
      <c r="K345" s="25">
        <f t="shared" ref="K345:K349" si="51">F345-J345</f>
        <v>0</v>
      </c>
    </row>
    <row r="346" spans="1:11">
      <c r="A346" s="4">
        <v>308</v>
      </c>
      <c r="B346" s="41" t="s">
        <v>37</v>
      </c>
      <c r="C346" s="4">
        <v>1970</v>
      </c>
      <c r="D346" s="4">
        <v>2</v>
      </c>
      <c r="E346" s="1">
        <v>5600</v>
      </c>
      <c r="F346" s="2">
        <f t="shared" si="50"/>
        <v>11200</v>
      </c>
      <c r="G346" s="33">
        <v>10</v>
      </c>
      <c r="H346" s="33">
        <v>47</v>
      </c>
      <c r="I346" s="15">
        <v>10</v>
      </c>
      <c r="J346" s="2">
        <v>11200</v>
      </c>
      <c r="K346" s="25">
        <f t="shared" si="51"/>
        <v>0</v>
      </c>
    </row>
    <row r="347" spans="1:11">
      <c r="A347" s="4">
        <v>309</v>
      </c>
      <c r="B347" s="41" t="s">
        <v>119</v>
      </c>
      <c r="C347" s="4">
        <v>1970</v>
      </c>
      <c r="D347" s="4">
        <v>2</v>
      </c>
      <c r="E347" s="1">
        <v>4400</v>
      </c>
      <c r="F347" s="2">
        <f t="shared" si="50"/>
        <v>8800</v>
      </c>
      <c r="G347" s="33">
        <v>10</v>
      </c>
      <c r="H347" s="33">
        <v>47</v>
      </c>
      <c r="I347" s="15">
        <v>10</v>
      </c>
      <c r="J347" s="2">
        <v>8800</v>
      </c>
      <c r="K347" s="25">
        <f t="shared" si="51"/>
        <v>0</v>
      </c>
    </row>
    <row r="348" spans="1:11">
      <c r="A348" s="4">
        <v>310</v>
      </c>
      <c r="B348" s="41" t="s">
        <v>38</v>
      </c>
      <c r="C348" s="4">
        <v>1970</v>
      </c>
      <c r="D348" s="4">
        <v>2</v>
      </c>
      <c r="E348" s="1">
        <v>4400</v>
      </c>
      <c r="F348" s="2">
        <f t="shared" si="50"/>
        <v>8800</v>
      </c>
      <c r="G348" s="33">
        <v>10</v>
      </c>
      <c r="H348" s="33">
        <v>47</v>
      </c>
      <c r="I348" s="15">
        <v>10</v>
      </c>
      <c r="J348" s="2">
        <v>8800</v>
      </c>
      <c r="K348" s="25">
        <f t="shared" si="51"/>
        <v>0</v>
      </c>
    </row>
    <row r="349" spans="1:11">
      <c r="A349" s="4">
        <v>311</v>
      </c>
      <c r="B349" s="42" t="s">
        <v>120</v>
      </c>
      <c r="C349" s="19">
        <v>1970</v>
      </c>
      <c r="D349" s="19">
        <v>25</v>
      </c>
      <c r="E349" s="2">
        <v>1400</v>
      </c>
      <c r="F349" s="2">
        <f t="shared" si="50"/>
        <v>35000</v>
      </c>
      <c r="G349" s="33">
        <v>10</v>
      </c>
      <c r="H349" s="33">
        <v>47</v>
      </c>
      <c r="I349" s="15">
        <v>10</v>
      </c>
      <c r="J349" s="2">
        <v>35000</v>
      </c>
      <c r="K349" s="25">
        <f t="shared" si="51"/>
        <v>0</v>
      </c>
    </row>
    <row r="350" spans="1:11" s="138" customFormat="1">
      <c r="A350" s="242" t="s">
        <v>285</v>
      </c>
      <c r="B350" s="244"/>
      <c r="C350" s="125"/>
      <c r="D350" s="135"/>
      <c r="E350" s="122"/>
      <c r="F350" s="122">
        <f>SUM(F344:F349)</f>
        <v>72600</v>
      </c>
      <c r="G350" s="123"/>
      <c r="H350" s="123"/>
      <c r="I350" s="123"/>
      <c r="J350" s="122">
        <f>SUM(J344:J349)</f>
        <v>72600</v>
      </c>
      <c r="K350" s="122">
        <f>SUM(K344:K349)</f>
        <v>0</v>
      </c>
    </row>
    <row r="351" spans="1:11" ht="18.75" customHeight="1">
      <c r="A351" s="239" t="s">
        <v>21</v>
      </c>
      <c r="B351" s="240"/>
      <c r="C351" s="240"/>
      <c r="D351" s="240"/>
      <c r="E351" s="240"/>
      <c r="F351" s="240"/>
      <c r="G351" s="240"/>
      <c r="H351" s="240"/>
      <c r="I351" s="240"/>
      <c r="J351" s="240"/>
      <c r="K351" s="241"/>
    </row>
    <row r="352" spans="1:11">
      <c r="A352" s="4">
        <v>312</v>
      </c>
      <c r="B352" s="41" t="s">
        <v>65</v>
      </c>
      <c r="C352" s="4">
        <v>1975</v>
      </c>
      <c r="D352" s="4">
        <v>10</v>
      </c>
      <c r="E352" s="1">
        <v>2400</v>
      </c>
      <c r="F352" s="2">
        <f>D352*E352</f>
        <v>24000</v>
      </c>
      <c r="G352" s="33">
        <v>10</v>
      </c>
      <c r="H352" s="33">
        <v>42</v>
      </c>
      <c r="I352" s="15">
        <v>10</v>
      </c>
      <c r="J352" s="2">
        <v>24000</v>
      </c>
      <c r="K352" s="25">
        <f>F352-J352</f>
        <v>0</v>
      </c>
    </row>
    <row r="353" spans="1:11">
      <c r="A353" s="4">
        <v>313</v>
      </c>
      <c r="B353" s="41" t="s">
        <v>39</v>
      </c>
      <c r="C353" s="4">
        <v>1975</v>
      </c>
      <c r="D353" s="4">
        <v>2</v>
      </c>
      <c r="E353" s="1">
        <v>1600</v>
      </c>
      <c r="F353" s="2">
        <f t="shared" ref="F353:F362" si="52">D353*E353</f>
        <v>3200</v>
      </c>
      <c r="G353" s="33">
        <v>10</v>
      </c>
      <c r="H353" s="33">
        <v>42</v>
      </c>
      <c r="I353" s="15">
        <v>10</v>
      </c>
      <c r="J353" s="2">
        <v>3200</v>
      </c>
      <c r="K353" s="25">
        <f t="shared" ref="K353:K362" si="53">F353-J353</f>
        <v>0</v>
      </c>
    </row>
    <row r="354" spans="1:11">
      <c r="A354" s="4">
        <v>314</v>
      </c>
      <c r="B354" s="41" t="s">
        <v>40</v>
      </c>
      <c r="C354" s="4">
        <v>1975</v>
      </c>
      <c r="D354" s="4">
        <v>1</v>
      </c>
      <c r="E354" s="1">
        <v>10400</v>
      </c>
      <c r="F354" s="2">
        <f t="shared" si="52"/>
        <v>10400</v>
      </c>
      <c r="G354" s="33">
        <v>10</v>
      </c>
      <c r="H354" s="33">
        <v>42</v>
      </c>
      <c r="I354" s="15">
        <v>10</v>
      </c>
      <c r="J354" s="2">
        <v>10400</v>
      </c>
      <c r="K354" s="25">
        <f t="shared" si="53"/>
        <v>0</v>
      </c>
    </row>
    <row r="355" spans="1:11">
      <c r="A355" s="4">
        <v>315</v>
      </c>
      <c r="B355" s="41" t="s">
        <v>41</v>
      </c>
      <c r="C355" s="4">
        <v>1975</v>
      </c>
      <c r="D355" s="4">
        <v>1</v>
      </c>
      <c r="E355" s="1">
        <v>4400</v>
      </c>
      <c r="F355" s="2">
        <f t="shared" si="52"/>
        <v>4400</v>
      </c>
      <c r="G355" s="33">
        <v>10</v>
      </c>
      <c r="H355" s="33">
        <v>42</v>
      </c>
      <c r="I355" s="15">
        <v>10</v>
      </c>
      <c r="J355" s="2">
        <v>4400</v>
      </c>
      <c r="K355" s="25">
        <f t="shared" si="53"/>
        <v>0</v>
      </c>
    </row>
    <row r="356" spans="1:11">
      <c r="A356" s="4">
        <v>316</v>
      </c>
      <c r="B356" s="41" t="s">
        <v>98</v>
      </c>
      <c r="C356" s="4">
        <v>1975</v>
      </c>
      <c r="D356" s="4">
        <v>2</v>
      </c>
      <c r="E356" s="1">
        <v>5000</v>
      </c>
      <c r="F356" s="2">
        <f t="shared" si="52"/>
        <v>10000</v>
      </c>
      <c r="G356" s="33">
        <v>10</v>
      </c>
      <c r="H356" s="33">
        <v>42</v>
      </c>
      <c r="I356" s="15">
        <v>10</v>
      </c>
      <c r="J356" s="2">
        <v>10000</v>
      </c>
      <c r="K356" s="25">
        <f t="shared" si="53"/>
        <v>0</v>
      </c>
    </row>
    <row r="357" spans="1:11">
      <c r="A357" s="4">
        <v>317</v>
      </c>
      <c r="B357" s="41" t="s">
        <v>42</v>
      </c>
      <c r="C357" s="4">
        <v>1975</v>
      </c>
      <c r="D357" s="4">
        <v>2</v>
      </c>
      <c r="E357" s="1">
        <v>2000</v>
      </c>
      <c r="F357" s="2">
        <f t="shared" si="52"/>
        <v>4000</v>
      </c>
      <c r="G357" s="33">
        <v>10</v>
      </c>
      <c r="H357" s="33">
        <v>42</v>
      </c>
      <c r="I357" s="15">
        <v>10</v>
      </c>
      <c r="J357" s="2">
        <v>4000</v>
      </c>
      <c r="K357" s="25">
        <f t="shared" si="53"/>
        <v>0</v>
      </c>
    </row>
    <row r="358" spans="1:11">
      <c r="A358" s="4">
        <v>318</v>
      </c>
      <c r="B358" s="41" t="s">
        <v>121</v>
      </c>
      <c r="C358" s="4">
        <v>1975</v>
      </c>
      <c r="D358" s="4">
        <v>1</v>
      </c>
      <c r="E358" s="1">
        <v>1400</v>
      </c>
      <c r="F358" s="2">
        <f t="shared" si="52"/>
        <v>1400</v>
      </c>
      <c r="G358" s="33">
        <v>10</v>
      </c>
      <c r="H358" s="33">
        <v>42</v>
      </c>
      <c r="I358" s="15">
        <v>10</v>
      </c>
      <c r="J358" s="2">
        <v>1400</v>
      </c>
      <c r="K358" s="25">
        <f t="shared" si="53"/>
        <v>0</v>
      </c>
    </row>
    <row r="359" spans="1:11">
      <c r="A359" s="4">
        <v>319</v>
      </c>
      <c r="B359" s="41" t="s">
        <v>122</v>
      </c>
      <c r="C359" s="4">
        <v>1975</v>
      </c>
      <c r="D359" s="4">
        <v>1</v>
      </c>
      <c r="E359" s="1">
        <v>8400</v>
      </c>
      <c r="F359" s="2">
        <f t="shared" si="52"/>
        <v>8400</v>
      </c>
      <c r="G359" s="33">
        <v>10</v>
      </c>
      <c r="H359" s="33">
        <v>42</v>
      </c>
      <c r="I359" s="15">
        <v>10</v>
      </c>
      <c r="J359" s="2">
        <v>8400</v>
      </c>
      <c r="K359" s="25">
        <f t="shared" si="53"/>
        <v>0</v>
      </c>
    </row>
    <row r="360" spans="1:11">
      <c r="A360" s="4">
        <v>320</v>
      </c>
      <c r="B360" s="41" t="s">
        <v>40</v>
      </c>
      <c r="C360" s="4">
        <v>1975</v>
      </c>
      <c r="D360" s="4">
        <v>2</v>
      </c>
      <c r="E360" s="1">
        <v>10400</v>
      </c>
      <c r="F360" s="2">
        <f t="shared" si="52"/>
        <v>20800</v>
      </c>
      <c r="G360" s="33">
        <v>10</v>
      </c>
      <c r="H360" s="33">
        <v>42</v>
      </c>
      <c r="I360" s="15">
        <v>10</v>
      </c>
      <c r="J360" s="2">
        <v>20800</v>
      </c>
      <c r="K360" s="25">
        <f t="shared" si="53"/>
        <v>0</v>
      </c>
    </row>
    <row r="361" spans="1:11">
      <c r="A361" s="4">
        <v>321</v>
      </c>
      <c r="B361" s="41" t="s">
        <v>92</v>
      </c>
      <c r="C361" s="4">
        <v>1975</v>
      </c>
      <c r="D361" s="4">
        <v>5</v>
      </c>
      <c r="E361" s="1">
        <v>2600</v>
      </c>
      <c r="F361" s="2">
        <f t="shared" si="52"/>
        <v>13000</v>
      </c>
      <c r="G361" s="33">
        <v>10</v>
      </c>
      <c r="H361" s="33">
        <v>42</v>
      </c>
      <c r="I361" s="15">
        <v>10</v>
      </c>
      <c r="J361" s="2">
        <v>13000</v>
      </c>
      <c r="K361" s="25">
        <f t="shared" si="53"/>
        <v>0</v>
      </c>
    </row>
    <row r="362" spans="1:11">
      <c r="A362" s="4">
        <v>322</v>
      </c>
      <c r="B362" s="42" t="s">
        <v>22</v>
      </c>
      <c r="C362" s="19">
        <v>1975</v>
      </c>
      <c r="D362" s="19">
        <v>7354</v>
      </c>
      <c r="E362" s="2">
        <v>20</v>
      </c>
      <c r="F362" s="2">
        <f t="shared" si="52"/>
        <v>147080</v>
      </c>
      <c r="G362" s="33">
        <v>10</v>
      </c>
      <c r="H362" s="33">
        <v>42</v>
      </c>
      <c r="I362" s="15">
        <v>20</v>
      </c>
      <c r="J362" s="2">
        <v>147080</v>
      </c>
      <c r="K362" s="25">
        <f t="shared" si="53"/>
        <v>0</v>
      </c>
    </row>
    <row r="363" spans="1:11" s="138" customFormat="1">
      <c r="A363" s="260" t="s">
        <v>285</v>
      </c>
      <c r="B363" s="260"/>
      <c r="C363" s="135"/>
      <c r="D363" s="135"/>
      <c r="E363" s="122"/>
      <c r="F363" s="122">
        <f>SUM(F352:F362)</f>
        <v>246680</v>
      </c>
      <c r="G363" s="123"/>
      <c r="H363" s="123"/>
      <c r="I363" s="123"/>
      <c r="J363" s="122">
        <f>SUM(J352:J362)</f>
        <v>246680</v>
      </c>
      <c r="K363" s="124">
        <f>SUM(K352:K362)</f>
        <v>0</v>
      </c>
    </row>
    <row r="364" spans="1:11" ht="18" customHeight="1">
      <c r="A364" s="236" t="s">
        <v>398</v>
      </c>
      <c r="B364" s="237"/>
      <c r="C364" s="237"/>
      <c r="D364" s="237"/>
      <c r="E364" s="237"/>
      <c r="F364" s="237"/>
      <c r="G364" s="237"/>
      <c r="H364" s="237"/>
      <c r="I364" s="237"/>
      <c r="J364" s="237"/>
      <c r="K364" s="238"/>
    </row>
    <row r="365" spans="1:11" ht="15.75" customHeight="1">
      <c r="A365" s="239" t="s">
        <v>45</v>
      </c>
      <c r="B365" s="240"/>
      <c r="C365" s="240"/>
      <c r="D365" s="240"/>
      <c r="E365" s="240"/>
      <c r="F365" s="240"/>
      <c r="G365" s="240"/>
      <c r="H365" s="240"/>
      <c r="I365" s="240"/>
      <c r="J365" s="240"/>
      <c r="K365" s="241"/>
    </row>
    <row r="366" spans="1:11">
      <c r="A366" s="4">
        <v>323</v>
      </c>
      <c r="B366" s="41" t="s">
        <v>5</v>
      </c>
      <c r="C366" s="4">
        <v>1982</v>
      </c>
      <c r="D366" s="4">
        <v>5</v>
      </c>
      <c r="E366" s="1">
        <v>5000</v>
      </c>
      <c r="F366" s="2">
        <f>D366*E366</f>
        <v>25000</v>
      </c>
      <c r="G366" s="33">
        <v>10</v>
      </c>
      <c r="H366" s="33">
        <v>35</v>
      </c>
      <c r="I366" s="15">
        <v>10</v>
      </c>
      <c r="J366" s="2">
        <v>25000</v>
      </c>
      <c r="K366" s="25">
        <f>F366-J366</f>
        <v>0</v>
      </c>
    </row>
    <row r="367" spans="1:11">
      <c r="A367" s="4">
        <v>324</v>
      </c>
      <c r="B367" s="41" t="s">
        <v>123</v>
      </c>
      <c r="C367" s="4">
        <v>1982</v>
      </c>
      <c r="D367" s="4">
        <v>1</v>
      </c>
      <c r="E367" s="1">
        <v>16000</v>
      </c>
      <c r="F367" s="2">
        <f t="shared" ref="F367:F402" si="54">D367*E367</f>
        <v>16000</v>
      </c>
      <c r="G367" s="33">
        <v>10</v>
      </c>
      <c r="H367" s="33">
        <v>35</v>
      </c>
      <c r="I367" s="15">
        <v>10</v>
      </c>
      <c r="J367" s="2">
        <v>16000</v>
      </c>
      <c r="K367" s="25">
        <f t="shared" ref="K367:K401" si="55">F367-J367</f>
        <v>0</v>
      </c>
    </row>
    <row r="368" spans="1:11">
      <c r="A368" s="4">
        <v>325</v>
      </c>
      <c r="B368" s="41" t="s">
        <v>124</v>
      </c>
      <c r="C368" s="4">
        <v>1982</v>
      </c>
      <c r="D368" s="4">
        <v>5</v>
      </c>
      <c r="E368" s="1">
        <v>5000</v>
      </c>
      <c r="F368" s="2">
        <f t="shared" si="54"/>
        <v>25000</v>
      </c>
      <c r="G368" s="33">
        <v>10</v>
      </c>
      <c r="H368" s="33">
        <v>35</v>
      </c>
      <c r="I368" s="15">
        <v>10</v>
      </c>
      <c r="J368" s="2">
        <v>25000</v>
      </c>
      <c r="K368" s="25">
        <f t="shared" si="55"/>
        <v>0</v>
      </c>
    </row>
    <row r="369" spans="1:11">
      <c r="A369" s="4">
        <v>326</v>
      </c>
      <c r="B369" s="41" t="s">
        <v>125</v>
      </c>
      <c r="C369" s="4">
        <v>1989</v>
      </c>
      <c r="D369" s="4">
        <v>1</v>
      </c>
      <c r="E369" s="1">
        <v>4800</v>
      </c>
      <c r="F369" s="2">
        <f t="shared" si="54"/>
        <v>4800</v>
      </c>
      <c r="G369" s="33">
        <v>10</v>
      </c>
      <c r="H369" s="33">
        <v>28</v>
      </c>
      <c r="I369" s="15">
        <v>10</v>
      </c>
      <c r="J369" s="2">
        <v>4800</v>
      </c>
      <c r="K369" s="25">
        <f t="shared" si="55"/>
        <v>0</v>
      </c>
    </row>
    <row r="370" spans="1:11">
      <c r="A370" s="4">
        <v>327</v>
      </c>
      <c r="B370" s="41" t="s">
        <v>25</v>
      </c>
      <c r="C370" s="4">
        <v>1985</v>
      </c>
      <c r="D370" s="4">
        <v>2</v>
      </c>
      <c r="E370" s="1">
        <v>10400</v>
      </c>
      <c r="F370" s="2">
        <f t="shared" si="54"/>
        <v>20800</v>
      </c>
      <c r="G370" s="33">
        <v>10</v>
      </c>
      <c r="H370" s="33">
        <v>32</v>
      </c>
      <c r="I370" s="15">
        <v>10</v>
      </c>
      <c r="J370" s="2">
        <v>20800</v>
      </c>
      <c r="K370" s="25">
        <f t="shared" si="55"/>
        <v>0</v>
      </c>
    </row>
    <row r="371" spans="1:11">
      <c r="A371" s="4">
        <v>328</v>
      </c>
      <c r="B371" s="41" t="s">
        <v>0</v>
      </c>
      <c r="C371" s="4">
        <v>1980</v>
      </c>
      <c r="D371" s="4">
        <v>1</v>
      </c>
      <c r="E371" s="1">
        <v>7000</v>
      </c>
      <c r="F371" s="2">
        <f t="shared" si="54"/>
        <v>7000</v>
      </c>
      <c r="G371" s="33">
        <v>10</v>
      </c>
      <c r="H371" s="33">
        <v>37</v>
      </c>
      <c r="I371" s="15">
        <v>10</v>
      </c>
      <c r="J371" s="2">
        <v>7000</v>
      </c>
      <c r="K371" s="25">
        <f t="shared" si="55"/>
        <v>0</v>
      </c>
    </row>
    <row r="372" spans="1:11">
      <c r="A372" s="4">
        <v>329</v>
      </c>
      <c r="B372" s="41" t="s">
        <v>126</v>
      </c>
      <c r="C372" s="4">
        <v>1975</v>
      </c>
      <c r="D372" s="4">
        <v>85</v>
      </c>
      <c r="E372" s="1">
        <v>1400</v>
      </c>
      <c r="F372" s="2">
        <f t="shared" si="54"/>
        <v>119000</v>
      </c>
      <c r="G372" s="33">
        <v>10</v>
      </c>
      <c r="H372" s="33">
        <v>42</v>
      </c>
      <c r="I372" s="15">
        <v>10</v>
      </c>
      <c r="J372" s="2">
        <v>119000</v>
      </c>
      <c r="K372" s="25">
        <f t="shared" si="55"/>
        <v>0</v>
      </c>
    </row>
    <row r="373" spans="1:11">
      <c r="A373" s="4">
        <v>330</v>
      </c>
      <c r="B373" s="41" t="s">
        <v>111</v>
      </c>
      <c r="C373" s="4">
        <v>1975</v>
      </c>
      <c r="D373" s="4">
        <v>1</v>
      </c>
      <c r="E373" s="1">
        <v>18000</v>
      </c>
      <c r="F373" s="2">
        <f t="shared" si="54"/>
        <v>18000</v>
      </c>
      <c r="G373" s="33">
        <v>10</v>
      </c>
      <c r="H373" s="33">
        <v>42</v>
      </c>
      <c r="I373" s="15">
        <v>10</v>
      </c>
      <c r="J373" s="2">
        <v>18000</v>
      </c>
      <c r="K373" s="25">
        <f t="shared" si="55"/>
        <v>0</v>
      </c>
    </row>
    <row r="374" spans="1:11">
      <c r="A374" s="4">
        <v>331</v>
      </c>
      <c r="B374" s="41" t="s">
        <v>43</v>
      </c>
      <c r="C374" s="4">
        <v>1975</v>
      </c>
      <c r="D374" s="4">
        <v>1</v>
      </c>
      <c r="E374" s="1">
        <v>15000</v>
      </c>
      <c r="F374" s="2">
        <f t="shared" si="54"/>
        <v>15000</v>
      </c>
      <c r="G374" s="33">
        <v>10</v>
      </c>
      <c r="H374" s="33">
        <v>42</v>
      </c>
      <c r="I374" s="15">
        <v>10</v>
      </c>
      <c r="J374" s="2">
        <v>15000</v>
      </c>
      <c r="K374" s="25">
        <f t="shared" si="55"/>
        <v>0</v>
      </c>
    </row>
    <row r="375" spans="1:11">
      <c r="A375" s="4">
        <v>332</v>
      </c>
      <c r="B375" s="41" t="s">
        <v>30</v>
      </c>
      <c r="C375" s="4">
        <v>1975</v>
      </c>
      <c r="D375" s="4">
        <v>1</v>
      </c>
      <c r="E375" s="1">
        <v>1400</v>
      </c>
      <c r="F375" s="2">
        <f t="shared" si="54"/>
        <v>1400</v>
      </c>
      <c r="G375" s="33">
        <v>10</v>
      </c>
      <c r="H375" s="33">
        <v>42</v>
      </c>
      <c r="I375" s="15">
        <v>10</v>
      </c>
      <c r="J375" s="2">
        <v>1400</v>
      </c>
      <c r="K375" s="25">
        <f t="shared" si="55"/>
        <v>0</v>
      </c>
    </row>
    <row r="376" spans="1:11">
      <c r="A376" s="4">
        <v>333</v>
      </c>
      <c r="B376" s="41" t="s">
        <v>16</v>
      </c>
      <c r="C376" s="4">
        <v>2008</v>
      </c>
      <c r="D376" s="4">
        <v>1</v>
      </c>
      <c r="E376" s="1">
        <v>25000</v>
      </c>
      <c r="F376" s="2">
        <f t="shared" si="54"/>
        <v>25000</v>
      </c>
      <c r="G376" s="33">
        <v>5</v>
      </c>
      <c r="H376" s="33">
        <v>9</v>
      </c>
      <c r="I376" s="15">
        <v>5</v>
      </c>
      <c r="J376" s="2">
        <v>25000</v>
      </c>
      <c r="K376" s="25">
        <f t="shared" si="55"/>
        <v>0</v>
      </c>
    </row>
    <row r="377" spans="1:11">
      <c r="A377" s="4">
        <v>334</v>
      </c>
      <c r="B377" s="41" t="s">
        <v>14</v>
      </c>
      <c r="C377" s="4">
        <v>2008</v>
      </c>
      <c r="D377" s="4">
        <v>1</v>
      </c>
      <c r="E377" s="1">
        <v>10200</v>
      </c>
      <c r="F377" s="2">
        <f t="shared" si="54"/>
        <v>10200</v>
      </c>
      <c r="G377" s="33">
        <v>7</v>
      </c>
      <c r="H377" s="33">
        <v>9</v>
      </c>
      <c r="I377" s="15">
        <v>7</v>
      </c>
      <c r="J377" s="2">
        <v>10200</v>
      </c>
      <c r="K377" s="25">
        <f t="shared" si="55"/>
        <v>0</v>
      </c>
    </row>
    <row r="378" spans="1:11">
      <c r="A378" s="4">
        <v>335</v>
      </c>
      <c r="B378" s="41" t="s">
        <v>50</v>
      </c>
      <c r="C378" s="4">
        <v>2008</v>
      </c>
      <c r="D378" s="4">
        <v>1</v>
      </c>
      <c r="E378" s="1">
        <v>4520</v>
      </c>
      <c r="F378" s="2">
        <f t="shared" si="54"/>
        <v>4520</v>
      </c>
      <c r="G378" s="33">
        <v>7</v>
      </c>
      <c r="H378" s="33">
        <v>9</v>
      </c>
      <c r="I378" s="15">
        <v>7</v>
      </c>
      <c r="J378" s="2">
        <v>4520</v>
      </c>
      <c r="K378" s="25">
        <f t="shared" si="55"/>
        <v>0</v>
      </c>
    </row>
    <row r="379" spans="1:11">
      <c r="A379" s="4">
        <v>336</v>
      </c>
      <c r="B379" s="41" t="s">
        <v>51</v>
      </c>
      <c r="C379" s="4">
        <v>2008</v>
      </c>
      <c r="D379" s="4">
        <v>1</v>
      </c>
      <c r="E379" s="1">
        <v>14600</v>
      </c>
      <c r="F379" s="2">
        <f t="shared" si="54"/>
        <v>14600</v>
      </c>
      <c r="G379" s="33">
        <v>7</v>
      </c>
      <c r="H379" s="33">
        <v>9</v>
      </c>
      <c r="I379" s="15">
        <v>7</v>
      </c>
      <c r="J379" s="2">
        <v>14600</v>
      </c>
      <c r="K379" s="25">
        <f t="shared" si="55"/>
        <v>0</v>
      </c>
    </row>
    <row r="380" spans="1:11">
      <c r="A380" s="4">
        <v>337</v>
      </c>
      <c r="B380" s="41" t="s">
        <v>9</v>
      </c>
      <c r="C380" s="4">
        <v>2009</v>
      </c>
      <c r="D380" s="4">
        <v>1</v>
      </c>
      <c r="E380" s="1">
        <v>6199.9999999999982</v>
      </c>
      <c r="F380" s="2">
        <f t="shared" si="54"/>
        <v>6199.9999999999982</v>
      </c>
      <c r="G380" s="33">
        <v>10</v>
      </c>
      <c r="H380" s="33">
        <v>8</v>
      </c>
      <c r="I380" s="15">
        <v>10</v>
      </c>
      <c r="J380" s="2">
        <v>6199.9999999999982</v>
      </c>
      <c r="K380" s="25">
        <f t="shared" si="55"/>
        <v>0</v>
      </c>
    </row>
    <row r="381" spans="1:11">
      <c r="A381" s="4">
        <v>338</v>
      </c>
      <c r="B381" s="41" t="s">
        <v>48</v>
      </c>
      <c r="C381" s="4">
        <v>2009</v>
      </c>
      <c r="D381" s="4">
        <v>1</v>
      </c>
      <c r="E381" s="1">
        <v>2999.9999999999995</v>
      </c>
      <c r="F381" s="2">
        <f t="shared" si="54"/>
        <v>2999.9999999999995</v>
      </c>
      <c r="G381" s="33">
        <v>10</v>
      </c>
      <c r="H381" s="33">
        <v>8</v>
      </c>
      <c r="I381" s="15">
        <v>10</v>
      </c>
      <c r="J381" s="2">
        <v>2999.9999999999995</v>
      </c>
      <c r="K381" s="25">
        <f t="shared" si="55"/>
        <v>0</v>
      </c>
    </row>
    <row r="382" spans="1:11">
      <c r="A382" s="4">
        <v>339</v>
      </c>
      <c r="B382" s="41" t="s">
        <v>24</v>
      </c>
      <c r="C382" s="4">
        <v>2015</v>
      </c>
      <c r="D382" s="4">
        <v>1</v>
      </c>
      <c r="E382" s="1">
        <v>295500</v>
      </c>
      <c r="F382" s="2">
        <f t="shared" si="54"/>
        <v>295500</v>
      </c>
      <c r="G382" s="33">
        <v>8</v>
      </c>
      <c r="H382" s="33">
        <v>2</v>
      </c>
      <c r="I382" s="15">
        <v>8</v>
      </c>
      <c r="J382" s="15">
        <f>F382/I382*(2023-C382)</f>
        <v>295500</v>
      </c>
      <c r="K382" s="25">
        <f t="shared" si="55"/>
        <v>0</v>
      </c>
    </row>
    <row r="383" spans="1:11">
      <c r="A383" s="4">
        <v>340</v>
      </c>
      <c r="B383" s="41" t="s">
        <v>112</v>
      </c>
      <c r="C383" s="4">
        <v>2015</v>
      </c>
      <c r="D383" s="4">
        <v>1</v>
      </c>
      <c r="E383" s="1">
        <v>44800</v>
      </c>
      <c r="F383" s="2">
        <f t="shared" si="54"/>
        <v>44800</v>
      </c>
      <c r="G383" s="33">
        <v>10</v>
      </c>
      <c r="H383" s="33">
        <v>2</v>
      </c>
      <c r="I383" s="15">
        <v>10</v>
      </c>
      <c r="J383" s="15">
        <f t="shared" ref="J383:J392" si="56">F383/I383*(2023-C383)</f>
        <v>35840</v>
      </c>
      <c r="K383" s="25">
        <f t="shared" si="55"/>
        <v>8960</v>
      </c>
    </row>
    <row r="384" spans="1:11">
      <c r="A384" s="4">
        <v>341</v>
      </c>
      <c r="B384" s="41" t="s">
        <v>4</v>
      </c>
      <c r="C384" s="4">
        <v>2015</v>
      </c>
      <c r="D384" s="4">
        <v>10</v>
      </c>
      <c r="E384" s="1">
        <v>12000</v>
      </c>
      <c r="F384" s="2">
        <f t="shared" si="54"/>
        <v>120000</v>
      </c>
      <c r="G384" s="33">
        <v>10</v>
      </c>
      <c r="H384" s="33">
        <v>2</v>
      </c>
      <c r="I384" s="15">
        <v>10</v>
      </c>
      <c r="J384" s="27">
        <f t="shared" si="56"/>
        <v>96000</v>
      </c>
      <c r="K384" s="25">
        <f t="shared" si="55"/>
        <v>24000</v>
      </c>
    </row>
    <row r="385" spans="1:11">
      <c r="A385" s="4">
        <v>342</v>
      </c>
      <c r="B385" s="41" t="s">
        <v>12</v>
      </c>
      <c r="C385" s="4">
        <v>2015</v>
      </c>
      <c r="D385" s="4">
        <v>1</v>
      </c>
      <c r="E385" s="1">
        <v>210000</v>
      </c>
      <c r="F385" s="2">
        <f t="shared" si="54"/>
        <v>210000</v>
      </c>
      <c r="G385" s="33">
        <v>5</v>
      </c>
      <c r="H385" s="33">
        <v>2</v>
      </c>
      <c r="I385" s="15">
        <v>5</v>
      </c>
      <c r="J385" s="27">
        <v>210000</v>
      </c>
      <c r="K385" s="25">
        <f t="shared" si="55"/>
        <v>0</v>
      </c>
    </row>
    <row r="386" spans="1:11">
      <c r="A386" s="4">
        <v>343</v>
      </c>
      <c r="B386" s="41" t="s">
        <v>44</v>
      </c>
      <c r="C386" s="4">
        <v>2015</v>
      </c>
      <c r="D386" s="4">
        <v>1</v>
      </c>
      <c r="E386" s="1">
        <v>32000</v>
      </c>
      <c r="F386" s="2">
        <f t="shared" si="54"/>
        <v>32000</v>
      </c>
      <c r="G386" s="33">
        <v>10</v>
      </c>
      <c r="H386" s="33">
        <v>2</v>
      </c>
      <c r="I386" s="15">
        <v>10</v>
      </c>
      <c r="J386" s="27">
        <f t="shared" si="56"/>
        <v>25600</v>
      </c>
      <c r="K386" s="25">
        <f t="shared" si="55"/>
        <v>6400</v>
      </c>
    </row>
    <row r="387" spans="1:11">
      <c r="A387" s="4">
        <v>344</v>
      </c>
      <c r="B387" s="41" t="s">
        <v>455</v>
      </c>
      <c r="C387" s="4">
        <v>2017</v>
      </c>
      <c r="D387" s="4">
        <v>1</v>
      </c>
      <c r="E387" s="1">
        <v>50803.200000000004</v>
      </c>
      <c r="F387" s="2">
        <f t="shared" si="54"/>
        <v>50803.200000000004</v>
      </c>
      <c r="G387" s="33">
        <v>7</v>
      </c>
      <c r="H387" s="33">
        <v>0</v>
      </c>
      <c r="I387" s="15">
        <v>7</v>
      </c>
      <c r="J387" s="27">
        <f t="shared" si="56"/>
        <v>43545.600000000006</v>
      </c>
      <c r="K387" s="25">
        <f t="shared" si="55"/>
        <v>7257.5999999999985</v>
      </c>
    </row>
    <row r="388" spans="1:11" ht="28.5">
      <c r="A388" s="4">
        <v>345</v>
      </c>
      <c r="B388" s="41" t="s">
        <v>460</v>
      </c>
      <c r="C388" s="4">
        <v>2017</v>
      </c>
      <c r="D388" s="4">
        <v>1</v>
      </c>
      <c r="E388" s="1">
        <v>454636.79999999999</v>
      </c>
      <c r="F388" s="2">
        <f t="shared" si="54"/>
        <v>454636.79999999999</v>
      </c>
      <c r="G388" s="33">
        <v>5</v>
      </c>
      <c r="H388" s="33">
        <v>0</v>
      </c>
      <c r="I388" s="15">
        <v>5</v>
      </c>
      <c r="J388" s="27">
        <v>454637</v>
      </c>
      <c r="K388" s="25">
        <f t="shared" si="55"/>
        <v>-0.20000000001164153</v>
      </c>
    </row>
    <row r="389" spans="1:11" ht="28.5">
      <c r="A389" s="4">
        <v>346</v>
      </c>
      <c r="B389" s="41" t="s">
        <v>461</v>
      </c>
      <c r="C389" s="4">
        <v>2017</v>
      </c>
      <c r="D389" s="4">
        <v>1</v>
      </c>
      <c r="E389" s="1">
        <v>115200</v>
      </c>
      <c r="F389" s="2">
        <f t="shared" si="54"/>
        <v>115200</v>
      </c>
      <c r="G389" s="33">
        <v>7</v>
      </c>
      <c r="H389" s="33">
        <v>0</v>
      </c>
      <c r="I389" s="15">
        <v>7</v>
      </c>
      <c r="J389" s="27">
        <f t="shared" si="56"/>
        <v>98742.857142857159</v>
      </c>
      <c r="K389" s="25">
        <f t="shared" si="55"/>
        <v>16457.142857142841</v>
      </c>
    </row>
    <row r="390" spans="1:11">
      <c r="A390" s="4">
        <v>347</v>
      </c>
      <c r="B390" s="41" t="s">
        <v>462</v>
      </c>
      <c r="C390" s="4">
        <v>2017</v>
      </c>
      <c r="D390" s="4">
        <v>1</v>
      </c>
      <c r="E390" s="1">
        <v>36234</v>
      </c>
      <c r="F390" s="2">
        <f t="shared" si="54"/>
        <v>36234</v>
      </c>
      <c r="G390" s="33">
        <v>7</v>
      </c>
      <c r="H390" s="33">
        <v>0</v>
      </c>
      <c r="I390" s="15">
        <v>7</v>
      </c>
      <c r="J390" s="27">
        <f t="shared" si="56"/>
        <v>31057.71428571429</v>
      </c>
      <c r="K390" s="25">
        <f t="shared" si="55"/>
        <v>5176.2857142857101</v>
      </c>
    </row>
    <row r="391" spans="1:11" ht="28.5">
      <c r="A391" s="4">
        <v>348</v>
      </c>
      <c r="B391" s="41" t="s">
        <v>477</v>
      </c>
      <c r="C391" s="4">
        <v>2017</v>
      </c>
      <c r="D391" s="4">
        <v>1</v>
      </c>
      <c r="E391" s="1">
        <v>41220</v>
      </c>
      <c r="F391" s="2">
        <f t="shared" si="54"/>
        <v>41220</v>
      </c>
      <c r="G391" s="33">
        <v>7</v>
      </c>
      <c r="H391" s="33">
        <v>0</v>
      </c>
      <c r="I391" s="15">
        <v>7</v>
      </c>
      <c r="J391" s="27">
        <f t="shared" si="56"/>
        <v>35331.428571428572</v>
      </c>
      <c r="K391" s="25">
        <f t="shared" si="55"/>
        <v>5888.5714285714275</v>
      </c>
    </row>
    <row r="392" spans="1:11" ht="28.5">
      <c r="A392" s="4">
        <v>349</v>
      </c>
      <c r="B392" s="42" t="s">
        <v>469</v>
      </c>
      <c r="C392" s="19">
        <v>2017</v>
      </c>
      <c r="D392" s="19">
        <v>1</v>
      </c>
      <c r="E392" s="2">
        <v>10238.4</v>
      </c>
      <c r="F392" s="2">
        <f t="shared" si="54"/>
        <v>10238.4</v>
      </c>
      <c r="G392" s="33">
        <v>7</v>
      </c>
      <c r="H392" s="33">
        <v>0</v>
      </c>
      <c r="I392" s="15">
        <v>7</v>
      </c>
      <c r="J392" s="27">
        <f t="shared" si="56"/>
        <v>8775.7714285714283</v>
      </c>
      <c r="K392" s="25">
        <f t="shared" si="55"/>
        <v>1462.6285714285714</v>
      </c>
    </row>
    <row r="393" spans="1:11" s="9" customFormat="1" ht="28.5">
      <c r="A393" s="4">
        <v>350</v>
      </c>
      <c r="B393" s="26" t="s">
        <v>373</v>
      </c>
      <c r="C393" s="7">
        <v>2020</v>
      </c>
      <c r="D393" s="7">
        <v>1</v>
      </c>
      <c r="E393" s="8">
        <v>0</v>
      </c>
      <c r="F393" s="13">
        <f t="shared" si="54"/>
        <v>0</v>
      </c>
      <c r="G393" s="24"/>
      <c r="H393" s="169"/>
      <c r="I393" s="24"/>
      <c r="J393" s="136">
        <v>0</v>
      </c>
      <c r="K393" s="28">
        <f t="shared" si="55"/>
        <v>0</v>
      </c>
    </row>
    <row r="394" spans="1:11" s="9" customFormat="1">
      <c r="A394" s="4">
        <v>351</v>
      </c>
      <c r="B394" s="26" t="s">
        <v>432</v>
      </c>
      <c r="C394" s="7">
        <v>2022</v>
      </c>
      <c r="D394" s="7">
        <v>1</v>
      </c>
      <c r="E394" s="8">
        <v>26700</v>
      </c>
      <c r="F394" s="13">
        <f t="shared" si="54"/>
        <v>26700</v>
      </c>
      <c r="G394" s="24"/>
      <c r="H394" s="169"/>
      <c r="I394" s="24">
        <v>10</v>
      </c>
      <c r="J394" s="136">
        <f t="shared" ref="J394:J395" si="57">F394/I394*(2023-C394)</f>
        <v>2670</v>
      </c>
      <c r="K394" s="28">
        <f t="shared" si="55"/>
        <v>24030</v>
      </c>
    </row>
    <row r="395" spans="1:11" s="9" customFormat="1" ht="12.6" customHeight="1">
      <c r="A395" s="4">
        <v>352</v>
      </c>
      <c r="B395" s="26" t="s">
        <v>433</v>
      </c>
      <c r="C395" s="7">
        <v>2022</v>
      </c>
      <c r="D395" s="7">
        <v>1</v>
      </c>
      <c r="E395" s="8">
        <v>41500</v>
      </c>
      <c r="F395" s="13">
        <f t="shared" si="54"/>
        <v>41500</v>
      </c>
      <c r="G395" s="24"/>
      <c r="H395" s="169"/>
      <c r="I395" s="24">
        <v>10</v>
      </c>
      <c r="J395" s="136">
        <f t="shared" si="57"/>
        <v>4150</v>
      </c>
      <c r="K395" s="28">
        <f t="shared" si="55"/>
        <v>37350</v>
      </c>
    </row>
    <row r="396" spans="1:11" s="9" customFormat="1">
      <c r="A396" s="4">
        <v>353</v>
      </c>
      <c r="B396" s="26" t="s">
        <v>32</v>
      </c>
      <c r="C396" s="7">
        <v>2022</v>
      </c>
      <c r="D396" s="7">
        <v>19.5</v>
      </c>
      <c r="E396" s="8">
        <v>6500</v>
      </c>
      <c r="F396" s="13">
        <f t="shared" si="54"/>
        <v>126750</v>
      </c>
      <c r="G396" s="24"/>
      <c r="H396" s="169"/>
      <c r="I396" s="24">
        <v>8</v>
      </c>
      <c r="J396" s="136">
        <f>F396/I396*(2023-C396)</f>
        <v>15843.75</v>
      </c>
      <c r="K396" s="25">
        <f t="shared" si="55"/>
        <v>110906.25</v>
      </c>
    </row>
    <row r="397" spans="1:11" s="9" customFormat="1">
      <c r="A397" s="4">
        <v>354</v>
      </c>
      <c r="B397" s="26" t="s">
        <v>32</v>
      </c>
      <c r="C397" s="7">
        <v>2022</v>
      </c>
      <c r="D397" s="7">
        <v>13.6</v>
      </c>
      <c r="E397" s="8">
        <v>6500</v>
      </c>
      <c r="F397" s="13">
        <f t="shared" si="54"/>
        <v>88400</v>
      </c>
      <c r="G397" s="24"/>
      <c r="H397" s="169"/>
      <c r="I397" s="24">
        <v>8</v>
      </c>
      <c r="J397" s="136">
        <f>F397/I397*(2023-C397)</f>
        <v>11050</v>
      </c>
      <c r="K397" s="25">
        <f t="shared" si="55"/>
        <v>77350</v>
      </c>
    </row>
    <row r="398" spans="1:11" s="9" customFormat="1">
      <c r="A398" s="4">
        <v>355</v>
      </c>
      <c r="B398" s="26" t="s">
        <v>437</v>
      </c>
      <c r="C398" s="7">
        <v>2022</v>
      </c>
      <c r="D398" s="7">
        <v>1</v>
      </c>
      <c r="E398" s="8">
        <v>0</v>
      </c>
      <c r="F398" s="2">
        <f t="shared" si="54"/>
        <v>0</v>
      </c>
      <c r="G398" s="24"/>
      <c r="H398" s="169"/>
      <c r="I398" s="24">
        <v>10</v>
      </c>
      <c r="J398" s="136">
        <v>0</v>
      </c>
      <c r="K398" s="25">
        <f t="shared" si="55"/>
        <v>0</v>
      </c>
    </row>
    <row r="399" spans="1:11" s="9" customFormat="1">
      <c r="A399" s="4">
        <v>356</v>
      </c>
      <c r="B399" s="26" t="s">
        <v>101</v>
      </c>
      <c r="C399" s="7">
        <v>2022</v>
      </c>
      <c r="D399" s="7">
        <v>1</v>
      </c>
      <c r="E399" s="8">
        <v>0</v>
      </c>
      <c r="F399" s="2">
        <f t="shared" si="54"/>
        <v>0</v>
      </c>
      <c r="G399" s="24"/>
      <c r="H399" s="169"/>
      <c r="I399" s="24">
        <v>10</v>
      </c>
      <c r="J399" s="136">
        <v>0</v>
      </c>
      <c r="K399" s="25">
        <f t="shared" si="55"/>
        <v>0</v>
      </c>
    </row>
    <row r="400" spans="1:11" s="9" customFormat="1">
      <c r="A400" s="4">
        <v>357</v>
      </c>
      <c r="B400" s="26" t="s">
        <v>438</v>
      </c>
      <c r="C400" s="7">
        <v>2022</v>
      </c>
      <c r="D400" s="7">
        <v>2</v>
      </c>
      <c r="E400" s="8">
        <v>0</v>
      </c>
      <c r="F400" s="2">
        <f t="shared" si="54"/>
        <v>0</v>
      </c>
      <c r="G400" s="24"/>
      <c r="H400" s="169"/>
      <c r="I400" s="24">
        <v>10</v>
      </c>
      <c r="J400" s="136">
        <v>0</v>
      </c>
      <c r="K400" s="25">
        <f t="shared" si="55"/>
        <v>0</v>
      </c>
    </row>
    <row r="401" spans="1:11" s="9" customFormat="1">
      <c r="A401" s="4">
        <v>358</v>
      </c>
      <c r="B401" s="26" t="s">
        <v>504</v>
      </c>
      <c r="C401" s="7">
        <v>2023</v>
      </c>
      <c r="D401" s="7">
        <v>1</v>
      </c>
      <c r="E401" s="8">
        <v>44000</v>
      </c>
      <c r="F401" s="8">
        <f t="shared" si="54"/>
        <v>44000</v>
      </c>
      <c r="G401" s="24"/>
      <c r="H401" s="169"/>
      <c r="I401" s="24">
        <v>10</v>
      </c>
      <c r="J401" s="27">
        <f t="shared" ref="J401" si="58">F401/I401*(2023-C401)</f>
        <v>0</v>
      </c>
      <c r="K401" s="28">
        <f t="shared" si="55"/>
        <v>44000</v>
      </c>
    </row>
    <row r="402" spans="1:11" s="9" customFormat="1" ht="28.5">
      <c r="A402" s="4">
        <v>359</v>
      </c>
      <c r="B402" s="194" t="s">
        <v>505</v>
      </c>
      <c r="C402" s="7">
        <v>2023</v>
      </c>
      <c r="D402" s="7">
        <v>1</v>
      </c>
      <c r="E402" s="8">
        <v>95000</v>
      </c>
      <c r="F402" s="8">
        <f t="shared" si="54"/>
        <v>95000</v>
      </c>
      <c r="G402" s="24"/>
      <c r="H402" s="169"/>
      <c r="I402" s="24">
        <v>7</v>
      </c>
      <c r="J402" s="27">
        <f t="shared" ref="J402" si="59">F402/I402*(2023-C402)</f>
        <v>0</v>
      </c>
      <c r="K402" s="28">
        <f t="shared" ref="K402" si="60">F402-J402</f>
        <v>95000</v>
      </c>
    </row>
    <row r="403" spans="1:11" s="138" customFormat="1">
      <c r="A403" s="242" t="s">
        <v>285</v>
      </c>
      <c r="B403" s="244"/>
      <c r="C403" s="135"/>
      <c r="D403" s="135"/>
      <c r="E403" s="122"/>
      <c r="F403" s="122">
        <f>SUM(F366:F400)</f>
        <v>2009502.4</v>
      </c>
      <c r="G403" s="123"/>
      <c r="H403" s="170"/>
      <c r="I403" s="123"/>
      <c r="J403" s="128">
        <f>SUM(J366:J400)</f>
        <v>1684264.1214285716</v>
      </c>
      <c r="K403" s="128">
        <f>SUM(K383:K402)</f>
        <v>464238.27857142856</v>
      </c>
    </row>
    <row r="404" spans="1:11" ht="15.75" customHeight="1">
      <c r="A404" s="249" t="s">
        <v>21</v>
      </c>
      <c r="B404" s="250"/>
      <c r="C404" s="250"/>
      <c r="D404" s="250"/>
      <c r="E404" s="250"/>
      <c r="F404" s="250"/>
      <c r="G404" s="250"/>
      <c r="H404" s="250"/>
      <c r="I404" s="250"/>
      <c r="J404" s="250"/>
      <c r="K404" s="251"/>
    </row>
    <row r="405" spans="1:11" ht="18.600000000000001" customHeight="1">
      <c r="A405" s="19">
        <v>360</v>
      </c>
      <c r="B405" s="42" t="s">
        <v>22</v>
      </c>
      <c r="C405" s="19">
        <v>1975</v>
      </c>
      <c r="D405" s="19">
        <v>3000</v>
      </c>
      <c r="E405" s="2">
        <v>20</v>
      </c>
      <c r="F405" s="2">
        <f>E405*D405</f>
        <v>60000</v>
      </c>
      <c r="G405" s="33">
        <v>10</v>
      </c>
      <c r="H405" s="33">
        <v>42</v>
      </c>
      <c r="I405" s="15">
        <v>20</v>
      </c>
      <c r="J405" s="2">
        <v>60000</v>
      </c>
      <c r="K405" s="30">
        <v>0</v>
      </c>
    </row>
    <row r="406" spans="1:11" s="138" customFormat="1" ht="18.600000000000001" customHeight="1">
      <c r="A406" s="242" t="s">
        <v>285</v>
      </c>
      <c r="B406" s="244"/>
      <c r="C406" s="125"/>
      <c r="D406" s="135"/>
      <c r="E406" s="122"/>
      <c r="F406" s="122">
        <f>SUM(F405)</f>
        <v>60000</v>
      </c>
      <c r="G406" s="123"/>
      <c r="H406" s="170"/>
      <c r="I406" s="123"/>
      <c r="J406" s="122">
        <f>SUM(J405)</f>
        <v>60000</v>
      </c>
      <c r="K406" s="124">
        <f>SUM(K405)</f>
        <v>0</v>
      </c>
    </row>
    <row r="407" spans="1:11" ht="21.75" customHeight="1">
      <c r="A407" s="236" t="s">
        <v>399</v>
      </c>
      <c r="B407" s="237"/>
      <c r="C407" s="237"/>
      <c r="D407" s="237"/>
      <c r="E407" s="237"/>
      <c r="F407" s="237"/>
      <c r="G407" s="237"/>
      <c r="H407" s="237"/>
      <c r="I407" s="237"/>
      <c r="J407" s="237"/>
      <c r="K407" s="238"/>
    </row>
    <row r="408" spans="1:11" ht="18" customHeight="1">
      <c r="A408" s="239" t="s">
        <v>45</v>
      </c>
      <c r="B408" s="240"/>
      <c r="C408" s="240"/>
      <c r="D408" s="240"/>
      <c r="E408" s="240"/>
      <c r="F408" s="240"/>
      <c r="G408" s="240"/>
      <c r="H408" s="240"/>
      <c r="I408" s="240"/>
      <c r="J408" s="240"/>
      <c r="K408" s="241"/>
    </row>
    <row r="409" spans="1:11">
      <c r="A409" s="4">
        <v>361</v>
      </c>
      <c r="B409" s="41" t="s">
        <v>28</v>
      </c>
      <c r="C409" s="4">
        <v>1976</v>
      </c>
      <c r="D409" s="4">
        <v>1</v>
      </c>
      <c r="E409" s="1">
        <v>5000</v>
      </c>
      <c r="F409" s="2">
        <f>E409*D409</f>
        <v>5000</v>
      </c>
      <c r="G409" s="33">
        <v>10</v>
      </c>
      <c r="H409" s="33">
        <v>41</v>
      </c>
      <c r="I409" s="15">
        <v>10</v>
      </c>
      <c r="J409" s="2">
        <v>5000</v>
      </c>
      <c r="K409" s="25">
        <f>F409-J409</f>
        <v>0</v>
      </c>
    </row>
    <row r="410" spans="1:11">
      <c r="A410" s="4">
        <v>362</v>
      </c>
      <c r="B410" s="41" t="s">
        <v>35</v>
      </c>
      <c r="C410" s="4">
        <v>1976</v>
      </c>
      <c r="D410" s="4">
        <v>4</v>
      </c>
      <c r="E410" s="1">
        <v>2600</v>
      </c>
      <c r="F410" s="2">
        <f t="shared" ref="F410:F425" si="61">E410*D410</f>
        <v>10400</v>
      </c>
      <c r="G410" s="33">
        <v>10</v>
      </c>
      <c r="H410" s="33">
        <v>41</v>
      </c>
      <c r="I410" s="15">
        <v>10</v>
      </c>
      <c r="J410" s="2">
        <v>10400</v>
      </c>
      <c r="K410" s="25">
        <f t="shared" ref="K410:K425" si="62">F410-J410</f>
        <v>0</v>
      </c>
    </row>
    <row r="411" spans="1:11">
      <c r="A411" s="4">
        <v>363</v>
      </c>
      <c r="B411" s="41" t="s">
        <v>16</v>
      </c>
      <c r="C411" s="4">
        <v>2010</v>
      </c>
      <c r="D411" s="4">
        <v>1</v>
      </c>
      <c r="E411" s="1">
        <v>47970</v>
      </c>
      <c r="F411" s="2">
        <f t="shared" si="61"/>
        <v>47970</v>
      </c>
      <c r="G411" s="33">
        <v>5</v>
      </c>
      <c r="H411" s="33">
        <v>7</v>
      </c>
      <c r="I411" s="15">
        <v>5</v>
      </c>
      <c r="J411" s="2">
        <v>47970</v>
      </c>
      <c r="K411" s="25">
        <f t="shared" si="62"/>
        <v>0</v>
      </c>
    </row>
    <row r="412" spans="1:11">
      <c r="A412" s="4">
        <v>364</v>
      </c>
      <c r="B412" s="41" t="s">
        <v>14</v>
      </c>
      <c r="C412" s="4">
        <v>2010</v>
      </c>
      <c r="D412" s="4">
        <v>1</v>
      </c>
      <c r="E412" s="1">
        <v>10200</v>
      </c>
      <c r="F412" s="2">
        <f t="shared" si="61"/>
        <v>10200</v>
      </c>
      <c r="G412" s="33">
        <v>7</v>
      </c>
      <c r="H412" s="33">
        <v>7</v>
      </c>
      <c r="I412" s="15">
        <v>7</v>
      </c>
      <c r="J412" s="2">
        <v>10200</v>
      </c>
      <c r="K412" s="25">
        <f t="shared" si="62"/>
        <v>0</v>
      </c>
    </row>
    <row r="413" spans="1:11">
      <c r="A413" s="4">
        <v>365</v>
      </c>
      <c r="B413" s="41" t="s">
        <v>50</v>
      </c>
      <c r="C413" s="4">
        <v>2010</v>
      </c>
      <c r="D413" s="4">
        <v>1</v>
      </c>
      <c r="E413" s="1">
        <v>5040</v>
      </c>
      <c r="F413" s="2">
        <f t="shared" si="61"/>
        <v>5040</v>
      </c>
      <c r="G413" s="33">
        <v>7</v>
      </c>
      <c r="H413" s="33">
        <v>7</v>
      </c>
      <c r="I413" s="15">
        <v>7</v>
      </c>
      <c r="J413" s="2">
        <v>5040</v>
      </c>
      <c r="K413" s="25">
        <f t="shared" si="62"/>
        <v>0</v>
      </c>
    </row>
    <row r="414" spans="1:11">
      <c r="A414" s="4">
        <v>366</v>
      </c>
      <c r="B414" s="41" t="s">
        <v>51</v>
      </c>
      <c r="C414" s="4">
        <v>2010</v>
      </c>
      <c r="D414" s="4">
        <v>1</v>
      </c>
      <c r="E414" s="1">
        <v>25740</v>
      </c>
      <c r="F414" s="2">
        <f t="shared" si="61"/>
        <v>25740</v>
      </c>
      <c r="G414" s="33">
        <v>7</v>
      </c>
      <c r="H414" s="33">
        <v>7</v>
      </c>
      <c r="I414" s="15">
        <v>7</v>
      </c>
      <c r="J414" s="2">
        <v>25740</v>
      </c>
      <c r="K414" s="25">
        <f t="shared" si="62"/>
        <v>0</v>
      </c>
    </row>
    <row r="415" spans="1:11">
      <c r="A415" s="4">
        <v>367</v>
      </c>
      <c r="B415" s="41" t="s">
        <v>9</v>
      </c>
      <c r="C415" s="4">
        <v>2010</v>
      </c>
      <c r="D415" s="4">
        <v>1</v>
      </c>
      <c r="E415" s="1">
        <v>9600.0000000000018</v>
      </c>
      <c r="F415" s="2">
        <f t="shared" si="61"/>
        <v>9600.0000000000018</v>
      </c>
      <c r="G415" s="33">
        <v>10</v>
      </c>
      <c r="H415" s="33">
        <v>7</v>
      </c>
      <c r="I415" s="15">
        <v>10</v>
      </c>
      <c r="J415" s="15">
        <v>9600</v>
      </c>
      <c r="K415" s="25">
        <f t="shared" si="62"/>
        <v>0</v>
      </c>
    </row>
    <row r="416" spans="1:11">
      <c r="A416" s="4">
        <v>368</v>
      </c>
      <c r="B416" s="41" t="s">
        <v>48</v>
      </c>
      <c r="C416" s="4">
        <v>2010</v>
      </c>
      <c r="D416" s="4">
        <v>1</v>
      </c>
      <c r="E416" s="1">
        <v>4800.0000000000009</v>
      </c>
      <c r="F416" s="2">
        <f t="shared" si="61"/>
        <v>4800.0000000000009</v>
      </c>
      <c r="G416" s="33">
        <v>10</v>
      </c>
      <c r="H416" s="33">
        <v>7</v>
      </c>
      <c r="I416" s="15">
        <v>10</v>
      </c>
      <c r="J416" s="15">
        <v>4800</v>
      </c>
      <c r="K416" s="25">
        <f t="shared" si="62"/>
        <v>0</v>
      </c>
    </row>
    <row r="417" spans="1:11" ht="28.5">
      <c r="A417" s="4">
        <v>369</v>
      </c>
      <c r="B417" s="41" t="s">
        <v>463</v>
      </c>
      <c r="C417" s="4">
        <v>2017</v>
      </c>
      <c r="D417" s="4">
        <v>1</v>
      </c>
      <c r="E417" s="1">
        <v>56070</v>
      </c>
      <c r="F417" s="2">
        <f t="shared" si="61"/>
        <v>56070</v>
      </c>
      <c r="G417" s="33">
        <v>7</v>
      </c>
      <c r="H417" s="33">
        <v>0</v>
      </c>
      <c r="I417" s="15">
        <v>7</v>
      </c>
      <c r="J417" s="27">
        <f>F417/I417*(2023-C417)</f>
        <v>48060</v>
      </c>
      <c r="K417" s="25">
        <f t="shared" si="62"/>
        <v>8010</v>
      </c>
    </row>
    <row r="418" spans="1:11">
      <c r="A418" s="4">
        <v>370</v>
      </c>
      <c r="B418" s="41" t="s">
        <v>464</v>
      </c>
      <c r="C418" s="4">
        <v>2017</v>
      </c>
      <c r="D418" s="4">
        <v>1</v>
      </c>
      <c r="E418" s="1">
        <v>355500</v>
      </c>
      <c r="F418" s="2">
        <f t="shared" si="61"/>
        <v>355500</v>
      </c>
      <c r="G418" s="33">
        <v>5</v>
      </c>
      <c r="H418" s="33">
        <v>0</v>
      </c>
      <c r="I418" s="15">
        <v>5</v>
      </c>
      <c r="J418" s="27">
        <v>355500</v>
      </c>
      <c r="K418" s="25">
        <f t="shared" si="62"/>
        <v>0</v>
      </c>
    </row>
    <row r="419" spans="1:11" ht="28.5">
      <c r="A419" s="4">
        <v>371</v>
      </c>
      <c r="B419" s="41" t="s">
        <v>465</v>
      </c>
      <c r="C419" s="4">
        <v>2017</v>
      </c>
      <c r="D419" s="4">
        <v>1</v>
      </c>
      <c r="E419" s="1">
        <v>97426.8</v>
      </c>
      <c r="F419" s="2">
        <f t="shared" si="61"/>
        <v>97426.8</v>
      </c>
      <c r="G419" s="33">
        <v>7</v>
      </c>
      <c r="H419" s="33">
        <v>0</v>
      </c>
      <c r="I419" s="15">
        <v>7</v>
      </c>
      <c r="J419" s="27">
        <f t="shared" ref="J419:J432" si="63">F419/I419*(2023-C419)</f>
        <v>83508.685714285719</v>
      </c>
      <c r="K419" s="25">
        <f t="shared" si="62"/>
        <v>13918.114285714284</v>
      </c>
    </row>
    <row r="420" spans="1:11">
      <c r="A420" s="4">
        <v>372</v>
      </c>
      <c r="B420" s="41" t="s">
        <v>462</v>
      </c>
      <c r="C420" s="4">
        <v>2017</v>
      </c>
      <c r="D420" s="4">
        <v>1</v>
      </c>
      <c r="E420" s="1">
        <v>27761.4</v>
      </c>
      <c r="F420" s="2">
        <f t="shared" si="61"/>
        <v>27761.4</v>
      </c>
      <c r="G420" s="33">
        <v>7</v>
      </c>
      <c r="H420" s="33">
        <v>0</v>
      </c>
      <c r="I420" s="15">
        <v>7</v>
      </c>
      <c r="J420" s="27">
        <f t="shared" si="63"/>
        <v>23795.485714285714</v>
      </c>
      <c r="K420" s="25">
        <f t="shared" si="62"/>
        <v>3965.914285714287</v>
      </c>
    </row>
    <row r="421" spans="1:11" ht="28.5">
      <c r="A421" s="4">
        <v>373</v>
      </c>
      <c r="B421" s="41" t="s">
        <v>481</v>
      </c>
      <c r="C421" s="4">
        <v>2017</v>
      </c>
      <c r="D421" s="4">
        <v>1</v>
      </c>
      <c r="E421" s="1">
        <v>26190</v>
      </c>
      <c r="F421" s="2">
        <f t="shared" si="61"/>
        <v>26190</v>
      </c>
      <c r="G421" s="33">
        <v>7</v>
      </c>
      <c r="H421" s="33">
        <v>0</v>
      </c>
      <c r="I421" s="15">
        <v>7</v>
      </c>
      <c r="J421" s="27">
        <f t="shared" si="63"/>
        <v>22448.571428571428</v>
      </c>
      <c r="K421" s="25">
        <f t="shared" si="62"/>
        <v>3741.4285714285725</v>
      </c>
    </row>
    <row r="422" spans="1:11" ht="28.5">
      <c r="A422" s="4">
        <v>374</v>
      </c>
      <c r="B422" s="41" t="s">
        <v>470</v>
      </c>
      <c r="C422" s="4">
        <v>2017</v>
      </c>
      <c r="D422" s="4">
        <v>1</v>
      </c>
      <c r="E422" s="1">
        <v>11520</v>
      </c>
      <c r="F422" s="2">
        <f t="shared" si="61"/>
        <v>11520</v>
      </c>
      <c r="G422" s="33">
        <v>7</v>
      </c>
      <c r="H422" s="33">
        <v>0</v>
      </c>
      <c r="I422" s="15">
        <v>7</v>
      </c>
      <c r="J422" s="27">
        <f t="shared" si="63"/>
        <v>9874.2857142857138</v>
      </c>
      <c r="K422" s="25">
        <f t="shared" si="62"/>
        <v>1645.7142857142862</v>
      </c>
    </row>
    <row r="423" spans="1:11" s="9" customFormat="1" ht="28.5">
      <c r="A423" s="4">
        <v>375</v>
      </c>
      <c r="B423" s="38" t="s">
        <v>373</v>
      </c>
      <c r="C423" s="12">
        <v>2020</v>
      </c>
      <c r="D423" s="12">
        <v>1</v>
      </c>
      <c r="E423" s="13">
        <v>0</v>
      </c>
      <c r="F423" s="13">
        <f t="shared" si="61"/>
        <v>0</v>
      </c>
      <c r="G423" s="34"/>
      <c r="H423" s="34"/>
      <c r="I423" s="24"/>
      <c r="J423" s="136"/>
      <c r="K423" s="28">
        <f t="shared" si="62"/>
        <v>0</v>
      </c>
    </row>
    <row r="424" spans="1:11" s="9" customFormat="1" ht="28.5">
      <c r="A424" s="4">
        <v>376</v>
      </c>
      <c r="B424" s="26" t="s">
        <v>425</v>
      </c>
      <c r="C424" s="7">
        <v>2022</v>
      </c>
      <c r="D424" s="7">
        <v>1</v>
      </c>
      <c r="E424" s="8">
        <v>50000</v>
      </c>
      <c r="F424" s="13">
        <f t="shared" si="61"/>
        <v>50000</v>
      </c>
      <c r="G424" s="24"/>
      <c r="H424" s="169"/>
      <c r="I424" s="24">
        <v>10</v>
      </c>
      <c r="J424" s="27">
        <f t="shared" si="63"/>
        <v>5000</v>
      </c>
      <c r="K424" s="25">
        <f t="shared" si="62"/>
        <v>45000</v>
      </c>
    </row>
    <row r="425" spans="1:11" s="9" customFormat="1" ht="28.5">
      <c r="A425" s="4">
        <v>377</v>
      </c>
      <c r="B425" s="26" t="s">
        <v>426</v>
      </c>
      <c r="C425" s="7">
        <v>2022</v>
      </c>
      <c r="D425" s="7">
        <v>2</v>
      </c>
      <c r="E425" s="8">
        <v>25000</v>
      </c>
      <c r="F425" s="13">
        <f t="shared" si="61"/>
        <v>50000</v>
      </c>
      <c r="G425" s="24"/>
      <c r="H425" s="169"/>
      <c r="I425" s="24">
        <v>10</v>
      </c>
      <c r="J425" s="27">
        <f t="shared" si="63"/>
        <v>5000</v>
      </c>
      <c r="K425" s="25">
        <f t="shared" si="62"/>
        <v>45000</v>
      </c>
    </row>
    <row r="426" spans="1:11" s="9" customFormat="1">
      <c r="A426" s="4">
        <v>378</v>
      </c>
      <c r="B426" s="193" t="s">
        <v>492</v>
      </c>
      <c r="C426" s="7">
        <v>2023</v>
      </c>
      <c r="D426" s="7">
        <v>1</v>
      </c>
      <c r="E426" s="8">
        <v>91200</v>
      </c>
      <c r="F426" s="13">
        <f>E426*D426</f>
        <v>91200</v>
      </c>
      <c r="G426" s="24"/>
      <c r="H426" s="169"/>
      <c r="I426" s="24">
        <v>8</v>
      </c>
      <c r="J426" s="27">
        <f t="shared" si="63"/>
        <v>0</v>
      </c>
      <c r="K426" s="25">
        <f t="shared" ref="K426:K432" si="64">F426-J426</f>
        <v>91200</v>
      </c>
    </row>
    <row r="427" spans="1:11" s="9" customFormat="1">
      <c r="A427" s="4">
        <v>379</v>
      </c>
      <c r="B427" s="193" t="s">
        <v>493</v>
      </c>
      <c r="C427" s="7">
        <v>2023</v>
      </c>
      <c r="D427" s="7">
        <v>1</v>
      </c>
      <c r="E427" s="8">
        <v>422920</v>
      </c>
      <c r="F427" s="13">
        <f t="shared" ref="F427:F432" si="65">E427*D427</f>
        <v>422920</v>
      </c>
      <c r="G427" s="24"/>
      <c r="H427" s="169"/>
      <c r="I427" s="24">
        <v>8</v>
      </c>
      <c r="J427" s="27">
        <f t="shared" si="63"/>
        <v>0</v>
      </c>
      <c r="K427" s="25">
        <f t="shared" si="64"/>
        <v>422920</v>
      </c>
    </row>
    <row r="428" spans="1:11" s="9" customFormat="1">
      <c r="A428" s="4">
        <v>380</v>
      </c>
      <c r="B428" s="193" t="s">
        <v>494</v>
      </c>
      <c r="C428" s="7">
        <v>2023</v>
      </c>
      <c r="D428" s="7">
        <v>1</v>
      </c>
      <c r="E428" s="8">
        <v>231800</v>
      </c>
      <c r="F428" s="13">
        <f t="shared" si="65"/>
        <v>231800</v>
      </c>
      <c r="G428" s="24"/>
      <c r="H428" s="169"/>
      <c r="I428" s="24">
        <v>8</v>
      </c>
      <c r="J428" s="27">
        <f t="shared" si="63"/>
        <v>0</v>
      </c>
      <c r="K428" s="25">
        <f t="shared" si="64"/>
        <v>231800</v>
      </c>
    </row>
    <row r="429" spans="1:11" s="9" customFormat="1">
      <c r="A429" s="4">
        <v>381</v>
      </c>
      <c r="B429" s="193" t="s">
        <v>495</v>
      </c>
      <c r="C429" s="7">
        <v>2023</v>
      </c>
      <c r="D429" s="7">
        <v>1</v>
      </c>
      <c r="E429" s="8">
        <v>1123000</v>
      </c>
      <c r="F429" s="13">
        <f t="shared" si="65"/>
        <v>1123000</v>
      </c>
      <c r="G429" s="24"/>
      <c r="H429" s="169"/>
      <c r="I429" s="24">
        <v>8</v>
      </c>
      <c r="J429" s="27">
        <f t="shared" si="63"/>
        <v>0</v>
      </c>
      <c r="K429" s="25">
        <f t="shared" si="64"/>
        <v>1123000</v>
      </c>
    </row>
    <row r="430" spans="1:11" s="9" customFormat="1" ht="28.5">
      <c r="A430" s="4">
        <v>382</v>
      </c>
      <c r="B430" s="194" t="s">
        <v>496</v>
      </c>
      <c r="C430" s="7">
        <v>2023</v>
      </c>
      <c r="D430" s="7">
        <v>1</v>
      </c>
      <c r="E430" s="8">
        <v>683000</v>
      </c>
      <c r="F430" s="13">
        <f t="shared" si="65"/>
        <v>683000</v>
      </c>
      <c r="G430" s="24"/>
      <c r="H430" s="169"/>
      <c r="I430" s="24">
        <v>8</v>
      </c>
      <c r="J430" s="27">
        <f t="shared" si="63"/>
        <v>0</v>
      </c>
      <c r="K430" s="25">
        <f t="shared" si="64"/>
        <v>683000</v>
      </c>
    </row>
    <row r="431" spans="1:11" s="9" customFormat="1">
      <c r="A431" s="4">
        <v>383</v>
      </c>
      <c r="B431" s="193" t="s">
        <v>497</v>
      </c>
      <c r="C431" s="7">
        <v>2023</v>
      </c>
      <c r="D431" s="7">
        <v>2</v>
      </c>
      <c r="E431" s="8">
        <v>79500</v>
      </c>
      <c r="F431" s="13">
        <f t="shared" si="65"/>
        <v>159000</v>
      </c>
      <c r="G431" s="24"/>
      <c r="H431" s="169"/>
      <c r="I431" s="24">
        <v>10</v>
      </c>
      <c r="J431" s="27">
        <f t="shared" si="63"/>
        <v>0</v>
      </c>
      <c r="K431" s="25">
        <f t="shared" si="64"/>
        <v>159000</v>
      </c>
    </row>
    <row r="432" spans="1:11" s="9" customFormat="1">
      <c r="A432" s="4">
        <v>384</v>
      </c>
      <c r="B432" s="193" t="s">
        <v>498</v>
      </c>
      <c r="C432" s="7">
        <v>2023</v>
      </c>
      <c r="D432" s="7">
        <v>1</v>
      </c>
      <c r="E432" s="8">
        <v>53300</v>
      </c>
      <c r="F432" s="13">
        <f t="shared" si="65"/>
        <v>53300</v>
      </c>
      <c r="G432" s="24"/>
      <c r="H432" s="169"/>
      <c r="I432" s="24">
        <v>20</v>
      </c>
      <c r="J432" s="27">
        <f t="shared" si="63"/>
        <v>0</v>
      </c>
      <c r="K432" s="25">
        <f t="shared" si="64"/>
        <v>53300</v>
      </c>
    </row>
    <row r="433" spans="1:16" s="138" customFormat="1">
      <c r="A433" s="260" t="s">
        <v>285</v>
      </c>
      <c r="B433" s="260"/>
      <c r="C433" s="135"/>
      <c r="D433" s="135"/>
      <c r="E433" s="122"/>
      <c r="F433" s="122">
        <f>SUM(F409:F425)</f>
        <v>793218.20000000007</v>
      </c>
      <c r="G433" s="123"/>
      <c r="H433" s="123"/>
      <c r="I433" s="123"/>
      <c r="J433" s="128">
        <f>SUM(J409:J425)</f>
        <v>671937.02857142861</v>
      </c>
      <c r="K433" s="124">
        <f>SUM(K409:K432)</f>
        <v>2885501.1714285715</v>
      </c>
    </row>
    <row r="434" spans="1:16" ht="18.75" customHeight="1">
      <c r="A434" s="239" t="s">
        <v>21</v>
      </c>
      <c r="B434" s="240"/>
      <c r="C434" s="240"/>
      <c r="D434" s="240"/>
      <c r="E434" s="240"/>
      <c r="F434" s="240"/>
      <c r="G434" s="240"/>
      <c r="H434" s="240"/>
      <c r="I434" s="240"/>
      <c r="J434" s="240"/>
      <c r="K434" s="241"/>
    </row>
    <row r="435" spans="1:16">
      <c r="A435" s="4">
        <v>385</v>
      </c>
      <c r="B435" s="41" t="s">
        <v>22</v>
      </c>
      <c r="C435" s="4">
        <v>1975</v>
      </c>
      <c r="D435" s="4">
        <v>950</v>
      </c>
      <c r="E435" s="1">
        <v>20</v>
      </c>
      <c r="F435" s="1">
        <f>D435*E435</f>
        <v>19000</v>
      </c>
      <c r="G435" s="37">
        <v>10</v>
      </c>
      <c r="H435" s="37">
        <v>42</v>
      </c>
      <c r="I435" s="15">
        <v>20</v>
      </c>
      <c r="J435" s="15">
        <v>19000</v>
      </c>
      <c r="K435" s="25">
        <v>0</v>
      </c>
    </row>
    <row r="436" spans="1:16">
      <c r="A436" s="130"/>
      <c r="B436" s="261" t="s">
        <v>285</v>
      </c>
      <c r="C436" s="261"/>
      <c r="D436" s="130"/>
      <c r="E436" s="131"/>
      <c r="F436" s="131">
        <f>SUM(F435)</f>
        <v>19000</v>
      </c>
      <c r="G436" s="131">
        <f t="shared" ref="G436:K436" si="66">SUM(G435)</f>
        <v>10</v>
      </c>
      <c r="H436" s="131">
        <f t="shared" si="66"/>
        <v>42</v>
      </c>
      <c r="I436" s="131"/>
      <c r="J436" s="131">
        <f t="shared" si="66"/>
        <v>19000</v>
      </c>
      <c r="K436" s="131">
        <f t="shared" si="66"/>
        <v>0</v>
      </c>
    </row>
    <row r="437" spans="1:16">
      <c r="A437" s="256" t="s">
        <v>444</v>
      </c>
      <c r="B437" s="257"/>
      <c r="C437" s="257"/>
      <c r="D437" s="257"/>
      <c r="E437" s="257"/>
      <c r="F437" s="257"/>
      <c r="G437" s="257"/>
      <c r="H437" s="257"/>
      <c r="I437" s="257"/>
      <c r="J437" s="257"/>
      <c r="K437" s="258"/>
    </row>
    <row r="438" spans="1:16" ht="27.75" customHeight="1">
      <c r="A438" s="17">
        <v>386</v>
      </c>
      <c r="B438" s="41" t="s">
        <v>360</v>
      </c>
      <c r="C438" s="15"/>
      <c r="D438" s="15">
        <v>1000</v>
      </c>
      <c r="E438" s="15"/>
      <c r="F438" s="15">
        <f>9382.3+780</f>
        <v>10162.299999999999</v>
      </c>
      <c r="G438" s="15"/>
      <c r="H438" s="15"/>
      <c r="I438" s="15"/>
      <c r="J438" s="15"/>
      <c r="K438" s="27"/>
    </row>
    <row r="439" spans="1:16" ht="17.25" customHeight="1">
      <c r="A439" s="262" t="s">
        <v>285</v>
      </c>
      <c r="B439" s="263"/>
      <c r="C439" s="133"/>
      <c r="D439" s="130"/>
      <c r="E439" s="131"/>
      <c r="F439" s="132">
        <f>SUM(F438)</f>
        <v>10162.299999999999</v>
      </c>
      <c r="G439" s="131">
        <f t="shared" ref="G439" si="67">SUM(G438)</f>
        <v>0</v>
      </c>
      <c r="H439" s="131">
        <f t="shared" ref="H439" si="68">SUM(H438)</f>
        <v>0</v>
      </c>
      <c r="I439" s="131"/>
      <c r="J439" s="131">
        <f t="shared" ref="J439" si="69">SUM(J438)</f>
        <v>0</v>
      </c>
      <c r="K439" s="131">
        <f t="shared" ref="K439" si="70">SUM(K438)</f>
        <v>0</v>
      </c>
    </row>
    <row r="440" spans="1:16" ht="21" customHeight="1">
      <c r="A440" s="253" t="s">
        <v>400</v>
      </c>
      <c r="B440" s="254"/>
      <c r="C440" s="254"/>
      <c r="D440" s="254"/>
      <c r="E440" s="254"/>
      <c r="F440" s="254"/>
      <c r="G440" s="254"/>
      <c r="H440" s="254"/>
      <c r="I440" s="254"/>
      <c r="J440" s="254"/>
      <c r="K440" s="255"/>
    </row>
    <row r="441" spans="1:16">
      <c r="A441" s="17">
        <v>1</v>
      </c>
      <c r="B441" s="44" t="s">
        <v>178</v>
      </c>
      <c r="C441" s="15">
        <v>2018</v>
      </c>
      <c r="D441" s="15">
        <v>1</v>
      </c>
      <c r="E441" s="15">
        <v>45725658</v>
      </c>
      <c r="F441" s="15">
        <v>45725658</v>
      </c>
      <c r="G441" s="15"/>
      <c r="H441" s="36"/>
      <c r="I441" s="15">
        <v>50</v>
      </c>
      <c r="J441" s="27">
        <f>F441/I441*(2023-C441)</f>
        <v>4572565.8</v>
      </c>
      <c r="K441" s="27">
        <f>F441-J441</f>
        <v>41153092.200000003</v>
      </c>
    </row>
    <row r="442" spans="1:16">
      <c r="A442" s="17">
        <v>2</v>
      </c>
      <c r="B442" s="44" t="s">
        <v>179</v>
      </c>
      <c r="C442" s="15">
        <v>2019</v>
      </c>
      <c r="D442" s="15">
        <v>1</v>
      </c>
      <c r="E442" s="15">
        <v>924920</v>
      </c>
      <c r="F442" s="15">
        <v>924920</v>
      </c>
      <c r="G442" s="15"/>
      <c r="H442" s="36"/>
      <c r="I442" s="15">
        <v>50</v>
      </c>
      <c r="J442" s="27">
        <f t="shared" ref="J442:J471" si="71">F442/I442*(2023-C442)</f>
        <v>73993.600000000006</v>
      </c>
      <c r="K442" s="27">
        <f t="shared" ref="K442:K471" si="72">F442-J442</f>
        <v>850926.4</v>
      </c>
    </row>
    <row r="443" spans="1:16" ht="28.5">
      <c r="A443" s="17">
        <v>3</v>
      </c>
      <c r="B443" s="43" t="s">
        <v>169</v>
      </c>
      <c r="C443" s="14">
        <v>2017</v>
      </c>
      <c r="D443" s="14">
        <v>1</v>
      </c>
      <c r="E443" s="6">
        <v>12000000</v>
      </c>
      <c r="F443" s="6">
        <v>12000000</v>
      </c>
      <c r="G443" s="33">
        <v>15</v>
      </c>
      <c r="H443" s="33">
        <v>0</v>
      </c>
      <c r="I443" s="15">
        <v>10</v>
      </c>
      <c r="J443" s="27">
        <f t="shared" si="71"/>
        <v>7200000</v>
      </c>
      <c r="K443" s="27">
        <f t="shared" si="72"/>
        <v>4800000</v>
      </c>
    </row>
    <row r="444" spans="1:16" ht="28.5">
      <c r="A444" s="17">
        <v>4</v>
      </c>
      <c r="B444" s="26" t="s">
        <v>160</v>
      </c>
      <c r="C444" s="7">
        <v>2018</v>
      </c>
      <c r="D444" s="11">
        <v>1</v>
      </c>
      <c r="E444" s="8">
        <v>37171200</v>
      </c>
      <c r="F444" s="10">
        <v>37171200</v>
      </c>
      <c r="G444" s="34"/>
      <c r="H444" s="34"/>
      <c r="I444" s="24">
        <v>15</v>
      </c>
      <c r="J444" s="27">
        <f t="shared" si="71"/>
        <v>12390400</v>
      </c>
      <c r="K444" s="27">
        <f t="shared" si="72"/>
        <v>24780800</v>
      </c>
      <c r="N444" s="201"/>
    </row>
    <row r="445" spans="1:16">
      <c r="A445" s="17">
        <v>5</v>
      </c>
      <c r="B445" s="26" t="s">
        <v>161</v>
      </c>
      <c r="C445" s="7">
        <v>2018</v>
      </c>
      <c r="D445" s="11">
        <v>1</v>
      </c>
      <c r="E445" s="8">
        <v>27655000</v>
      </c>
      <c r="F445" s="10">
        <v>27655000</v>
      </c>
      <c r="G445" s="34"/>
      <c r="H445" s="34"/>
      <c r="I445" s="24">
        <v>15</v>
      </c>
      <c r="J445" s="27">
        <f t="shared" si="71"/>
        <v>9218333.333333334</v>
      </c>
      <c r="K445" s="27">
        <f t="shared" si="72"/>
        <v>18436666.666666664</v>
      </c>
      <c r="P445"/>
    </row>
    <row r="446" spans="1:16" ht="28.5">
      <c r="A446" s="17">
        <v>6</v>
      </c>
      <c r="B446" s="26" t="s">
        <v>162</v>
      </c>
      <c r="C446" s="7">
        <v>2018</v>
      </c>
      <c r="D446" s="11">
        <v>1</v>
      </c>
      <c r="E446" s="8">
        <v>26200000</v>
      </c>
      <c r="F446" s="10">
        <v>26200000</v>
      </c>
      <c r="G446" s="34"/>
      <c r="H446" s="34"/>
      <c r="I446" s="24">
        <v>10</v>
      </c>
      <c r="J446" s="27">
        <f t="shared" si="71"/>
        <v>13100000</v>
      </c>
      <c r="K446" s="27">
        <f t="shared" si="72"/>
        <v>13100000</v>
      </c>
    </row>
    <row r="447" spans="1:16" ht="28.5">
      <c r="A447" s="17">
        <v>7</v>
      </c>
      <c r="B447" s="26" t="s">
        <v>163</v>
      </c>
      <c r="C447" s="7">
        <v>2018</v>
      </c>
      <c r="D447" s="11">
        <v>1</v>
      </c>
      <c r="E447" s="8">
        <v>20700000</v>
      </c>
      <c r="F447" s="10">
        <v>20700000</v>
      </c>
      <c r="G447" s="34"/>
      <c r="H447" s="34"/>
      <c r="I447" s="24">
        <v>10</v>
      </c>
      <c r="J447" s="27">
        <f t="shared" si="71"/>
        <v>10350000</v>
      </c>
      <c r="K447" s="27">
        <f t="shared" si="72"/>
        <v>10350000</v>
      </c>
    </row>
    <row r="448" spans="1:16">
      <c r="A448" s="17">
        <v>8</v>
      </c>
      <c r="B448" s="26" t="s">
        <v>164</v>
      </c>
      <c r="C448" s="7">
        <v>2018</v>
      </c>
      <c r="D448" s="11">
        <v>1</v>
      </c>
      <c r="E448" s="8">
        <v>8195000</v>
      </c>
      <c r="F448" s="10">
        <v>8195000</v>
      </c>
      <c r="G448" s="34"/>
      <c r="H448" s="34"/>
      <c r="I448" s="24">
        <v>15</v>
      </c>
      <c r="J448" s="27">
        <f t="shared" si="71"/>
        <v>2731666.666666667</v>
      </c>
      <c r="K448" s="27">
        <f t="shared" si="72"/>
        <v>5463333.333333333</v>
      </c>
    </row>
    <row r="449" spans="1:14" ht="28.5">
      <c r="A449" s="17">
        <v>9</v>
      </c>
      <c r="B449" s="26" t="s">
        <v>165</v>
      </c>
      <c r="C449" s="7">
        <v>2018</v>
      </c>
      <c r="D449" s="11">
        <v>1</v>
      </c>
      <c r="E449" s="8">
        <v>8700000</v>
      </c>
      <c r="F449" s="10">
        <v>8700000</v>
      </c>
      <c r="G449" s="34"/>
      <c r="H449" s="34"/>
      <c r="I449" s="24">
        <v>15</v>
      </c>
      <c r="J449" s="27">
        <f t="shared" si="71"/>
        <v>2900000</v>
      </c>
      <c r="K449" s="27">
        <f t="shared" si="72"/>
        <v>5800000</v>
      </c>
    </row>
    <row r="450" spans="1:14">
      <c r="A450" s="17">
        <v>10</v>
      </c>
      <c r="B450" s="26" t="s">
        <v>166</v>
      </c>
      <c r="C450" s="7">
        <v>2018</v>
      </c>
      <c r="D450" s="11">
        <v>1</v>
      </c>
      <c r="E450" s="8">
        <v>31820850</v>
      </c>
      <c r="F450" s="10">
        <v>31820850</v>
      </c>
      <c r="G450" s="34"/>
      <c r="H450" s="34"/>
      <c r="I450" s="24">
        <v>15</v>
      </c>
      <c r="J450" s="27">
        <f t="shared" si="71"/>
        <v>10606950</v>
      </c>
      <c r="K450" s="27">
        <f t="shared" si="72"/>
        <v>21213900</v>
      </c>
    </row>
    <row r="451" spans="1:14" ht="28.5">
      <c r="A451" s="17">
        <v>11</v>
      </c>
      <c r="B451" s="26" t="s">
        <v>167</v>
      </c>
      <c r="C451" s="7">
        <v>2018</v>
      </c>
      <c r="D451" s="11">
        <v>1</v>
      </c>
      <c r="E451" s="8">
        <v>15400000</v>
      </c>
      <c r="F451" s="10">
        <v>15400000</v>
      </c>
      <c r="G451" s="34"/>
      <c r="H451" s="34"/>
      <c r="I451" s="24">
        <v>12</v>
      </c>
      <c r="J451" s="27">
        <f t="shared" si="71"/>
        <v>6416666.666666666</v>
      </c>
      <c r="K451" s="27">
        <f t="shared" si="72"/>
        <v>8983333.333333334</v>
      </c>
    </row>
    <row r="452" spans="1:14" s="9" customFormat="1" ht="28.5">
      <c r="A452" s="17">
        <v>12</v>
      </c>
      <c r="B452" s="26" t="s">
        <v>168</v>
      </c>
      <c r="C452" s="7">
        <v>2018</v>
      </c>
      <c r="D452" s="11">
        <v>1</v>
      </c>
      <c r="E452" s="8">
        <v>18900000</v>
      </c>
      <c r="F452" s="10">
        <v>18900000</v>
      </c>
      <c r="G452" s="34"/>
      <c r="H452" s="34"/>
      <c r="I452" s="24">
        <v>15</v>
      </c>
      <c r="J452" s="27">
        <f t="shared" si="71"/>
        <v>6300000</v>
      </c>
      <c r="K452" s="27">
        <f t="shared" si="72"/>
        <v>12600000</v>
      </c>
      <c r="L452" s="3"/>
      <c r="N452" s="3"/>
    </row>
    <row r="453" spans="1:14" s="9" customFormat="1" ht="28.5">
      <c r="A453" s="17">
        <v>13</v>
      </c>
      <c r="B453" s="26" t="s">
        <v>159</v>
      </c>
      <c r="C453" s="7">
        <v>2018</v>
      </c>
      <c r="D453" s="11">
        <v>1</v>
      </c>
      <c r="E453" s="8">
        <v>10800000</v>
      </c>
      <c r="F453" s="10">
        <v>10800000</v>
      </c>
      <c r="G453" s="34"/>
      <c r="H453" s="34"/>
      <c r="I453" s="24">
        <v>50</v>
      </c>
      <c r="J453" s="27">
        <f t="shared" si="71"/>
        <v>1080000</v>
      </c>
      <c r="K453" s="27">
        <f t="shared" si="72"/>
        <v>9720000</v>
      </c>
      <c r="L453" s="3"/>
      <c r="N453" s="3"/>
    </row>
    <row r="454" spans="1:14">
      <c r="A454" s="17">
        <v>14</v>
      </c>
      <c r="B454" s="26" t="s">
        <v>49</v>
      </c>
      <c r="C454" s="7">
        <v>2007</v>
      </c>
      <c r="D454" s="7">
        <v>4</v>
      </c>
      <c r="E454" s="8">
        <v>13500</v>
      </c>
      <c r="F454" s="8">
        <v>54000</v>
      </c>
      <c r="G454" s="34">
        <v>10</v>
      </c>
      <c r="H454" s="34">
        <v>10</v>
      </c>
      <c r="I454" s="24">
        <v>10</v>
      </c>
      <c r="J454" s="27">
        <f t="shared" si="71"/>
        <v>86400</v>
      </c>
      <c r="K454" s="27">
        <f t="shared" si="72"/>
        <v>-32400</v>
      </c>
    </row>
    <row r="455" spans="1:14">
      <c r="A455" s="17">
        <v>15</v>
      </c>
      <c r="B455" s="26" t="s">
        <v>48</v>
      </c>
      <c r="C455" s="7">
        <v>2010</v>
      </c>
      <c r="D455" s="7">
        <v>1</v>
      </c>
      <c r="E455" s="8">
        <v>8100.0000000000009</v>
      </c>
      <c r="F455" s="8">
        <v>8100.0000000000009</v>
      </c>
      <c r="G455" s="34">
        <v>10</v>
      </c>
      <c r="H455" s="34">
        <v>7</v>
      </c>
      <c r="I455" s="24">
        <v>10</v>
      </c>
      <c r="J455" s="27">
        <f t="shared" si="71"/>
        <v>10530.000000000002</v>
      </c>
      <c r="K455" s="27">
        <f t="shared" si="72"/>
        <v>-2430.0000000000009</v>
      </c>
    </row>
    <row r="456" spans="1:14">
      <c r="A456" s="17">
        <v>16</v>
      </c>
      <c r="B456" s="26" t="s">
        <v>5</v>
      </c>
      <c r="C456" s="7">
        <v>1975</v>
      </c>
      <c r="D456" s="7">
        <v>2</v>
      </c>
      <c r="E456" s="8">
        <v>6000</v>
      </c>
      <c r="F456" s="8">
        <v>12000</v>
      </c>
      <c r="G456" s="34">
        <v>10</v>
      </c>
      <c r="H456" s="34">
        <v>42</v>
      </c>
      <c r="I456" s="24">
        <v>10</v>
      </c>
      <c r="J456" s="27">
        <f t="shared" si="71"/>
        <v>57600</v>
      </c>
      <c r="K456" s="27">
        <f t="shared" si="72"/>
        <v>-45600</v>
      </c>
    </row>
    <row r="457" spans="1:14" ht="15" customHeight="1">
      <c r="A457" s="17">
        <v>17</v>
      </c>
      <c r="B457" s="26" t="s">
        <v>146</v>
      </c>
      <c r="C457" s="7">
        <v>2018</v>
      </c>
      <c r="D457" s="7">
        <v>1</v>
      </c>
      <c r="E457" s="8">
        <v>309600</v>
      </c>
      <c r="F457" s="10">
        <v>309600</v>
      </c>
      <c r="G457" s="34"/>
      <c r="H457" s="34"/>
      <c r="I457" s="24">
        <v>5</v>
      </c>
      <c r="J457" s="27">
        <f t="shared" si="71"/>
        <v>309600</v>
      </c>
      <c r="K457" s="27">
        <f t="shared" si="72"/>
        <v>0</v>
      </c>
    </row>
    <row r="458" spans="1:14">
      <c r="A458" s="17">
        <v>18</v>
      </c>
      <c r="B458" s="26" t="s">
        <v>147</v>
      </c>
      <c r="C458" s="7">
        <v>2018</v>
      </c>
      <c r="D458" s="7">
        <v>1</v>
      </c>
      <c r="E458" s="8">
        <v>49900</v>
      </c>
      <c r="F458" s="10">
        <v>49900</v>
      </c>
      <c r="G458" s="34"/>
      <c r="H458" s="34"/>
      <c r="I458" s="24">
        <v>7</v>
      </c>
      <c r="J458" s="27">
        <f t="shared" si="71"/>
        <v>35642.857142857145</v>
      </c>
      <c r="K458" s="27">
        <f t="shared" si="72"/>
        <v>14257.142857142855</v>
      </c>
    </row>
    <row r="459" spans="1:14" ht="29.25" customHeight="1">
      <c r="A459" s="17">
        <v>19</v>
      </c>
      <c r="B459" s="26" t="s">
        <v>148</v>
      </c>
      <c r="C459" s="7">
        <v>2018</v>
      </c>
      <c r="D459" s="7">
        <v>1</v>
      </c>
      <c r="E459" s="8">
        <v>20500</v>
      </c>
      <c r="F459" s="10">
        <v>20500</v>
      </c>
      <c r="G459" s="34"/>
      <c r="H459" s="34"/>
      <c r="I459" s="24">
        <v>7</v>
      </c>
      <c r="J459" s="27">
        <f t="shared" si="71"/>
        <v>14642.857142857141</v>
      </c>
      <c r="K459" s="27">
        <f t="shared" si="72"/>
        <v>5857.1428571428587</v>
      </c>
    </row>
    <row r="460" spans="1:14" ht="51" customHeight="1">
      <c r="A460" s="17">
        <v>20</v>
      </c>
      <c r="B460" s="38" t="s">
        <v>149</v>
      </c>
      <c r="C460" s="12">
        <v>2018</v>
      </c>
      <c r="D460" s="12">
        <v>1</v>
      </c>
      <c r="E460" s="13">
        <v>94200</v>
      </c>
      <c r="F460" s="16">
        <v>94200</v>
      </c>
      <c r="G460" s="34"/>
      <c r="H460" s="34"/>
      <c r="I460" s="24">
        <v>7</v>
      </c>
      <c r="J460" s="27">
        <f t="shared" si="71"/>
        <v>67285.71428571429</v>
      </c>
      <c r="K460" s="27">
        <f t="shared" si="72"/>
        <v>26914.28571428571</v>
      </c>
    </row>
    <row r="461" spans="1:14">
      <c r="A461" s="17">
        <v>21</v>
      </c>
      <c r="B461" s="26" t="s">
        <v>180</v>
      </c>
      <c r="C461" s="7">
        <v>2019</v>
      </c>
      <c r="D461" s="7">
        <v>1</v>
      </c>
      <c r="E461" s="8">
        <v>76500</v>
      </c>
      <c r="F461" s="8">
        <v>76500</v>
      </c>
      <c r="G461" s="24"/>
      <c r="H461" s="169"/>
      <c r="I461" s="24">
        <v>10</v>
      </c>
      <c r="J461" s="27">
        <f t="shared" si="71"/>
        <v>30600</v>
      </c>
      <c r="K461" s="27">
        <f t="shared" si="72"/>
        <v>45900</v>
      </c>
    </row>
    <row r="462" spans="1:14">
      <c r="A462" s="17">
        <v>22</v>
      </c>
      <c r="B462" s="26" t="s">
        <v>365</v>
      </c>
      <c r="C462" s="7">
        <v>2020</v>
      </c>
      <c r="D462" s="7">
        <v>1</v>
      </c>
      <c r="E462" s="8">
        <v>80000</v>
      </c>
      <c r="F462" s="8">
        <v>80000</v>
      </c>
      <c r="G462" s="24"/>
      <c r="H462" s="169"/>
      <c r="I462" s="24">
        <v>40</v>
      </c>
      <c r="J462" s="27">
        <f t="shared" si="71"/>
        <v>6000</v>
      </c>
      <c r="K462" s="27">
        <f t="shared" si="72"/>
        <v>74000</v>
      </c>
    </row>
    <row r="463" spans="1:14">
      <c r="A463" s="17">
        <v>23</v>
      </c>
      <c r="B463" s="26" t="s">
        <v>366</v>
      </c>
      <c r="C463" s="7">
        <v>2020</v>
      </c>
      <c r="D463" s="7">
        <v>10</v>
      </c>
      <c r="E463" s="8">
        <v>4000</v>
      </c>
      <c r="F463" s="8">
        <v>40000</v>
      </c>
      <c r="G463" s="24"/>
      <c r="H463" s="169"/>
      <c r="I463" s="24">
        <v>3</v>
      </c>
      <c r="J463" s="27">
        <f t="shared" si="71"/>
        <v>40000</v>
      </c>
      <c r="K463" s="27">
        <f t="shared" si="72"/>
        <v>0</v>
      </c>
    </row>
    <row r="464" spans="1:14">
      <c r="A464" s="17">
        <v>24</v>
      </c>
      <c r="B464" s="26" t="s">
        <v>364</v>
      </c>
      <c r="C464" s="7">
        <v>2020</v>
      </c>
      <c r="D464" s="7">
        <v>1</v>
      </c>
      <c r="E464" s="8">
        <v>36180</v>
      </c>
      <c r="F464" s="8">
        <v>36180</v>
      </c>
      <c r="G464" s="24"/>
      <c r="H464" s="169"/>
      <c r="I464" s="24">
        <v>3</v>
      </c>
      <c r="J464" s="27">
        <f t="shared" si="71"/>
        <v>36180</v>
      </c>
      <c r="K464" s="27">
        <f t="shared" si="72"/>
        <v>0</v>
      </c>
    </row>
    <row r="465" spans="1:23">
      <c r="A465" s="17">
        <v>25</v>
      </c>
      <c r="B465" s="26" t="s">
        <v>401</v>
      </c>
      <c r="C465" s="7">
        <v>2021</v>
      </c>
      <c r="D465" s="7">
        <v>1</v>
      </c>
      <c r="E465" s="8">
        <v>38000000</v>
      </c>
      <c r="F465" s="8">
        <v>38000000</v>
      </c>
      <c r="G465" s="24"/>
      <c r="H465" s="169"/>
      <c r="I465" s="24">
        <v>10</v>
      </c>
      <c r="J465" s="27">
        <f t="shared" si="71"/>
        <v>7600000</v>
      </c>
      <c r="K465" s="27">
        <f t="shared" si="72"/>
        <v>30400000</v>
      </c>
    </row>
    <row r="466" spans="1:23">
      <c r="A466" s="17">
        <v>26</v>
      </c>
      <c r="B466" s="49" t="s">
        <v>404</v>
      </c>
      <c r="C466" s="7">
        <v>2021</v>
      </c>
      <c r="D466" s="7">
        <v>1</v>
      </c>
      <c r="E466" s="8">
        <v>0</v>
      </c>
      <c r="F466" s="8">
        <v>0</v>
      </c>
      <c r="G466" s="24"/>
      <c r="H466" s="169"/>
      <c r="I466" s="24">
        <v>12</v>
      </c>
      <c r="J466" s="27">
        <f t="shared" si="71"/>
        <v>0</v>
      </c>
      <c r="K466" s="27">
        <f t="shared" si="72"/>
        <v>0</v>
      </c>
    </row>
    <row r="467" spans="1:23" s="9" customFormat="1" ht="15" customHeight="1">
      <c r="A467" s="17">
        <v>27</v>
      </c>
      <c r="B467" s="38" t="s">
        <v>436</v>
      </c>
      <c r="C467" s="12">
        <v>2022</v>
      </c>
      <c r="D467" s="7">
        <v>1</v>
      </c>
      <c r="E467" s="208">
        <v>189000</v>
      </c>
      <c r="F467" s="208">
        <f>+E467*D467</f>
        <v>189000</v>
      </c>
      <c r="G467" s="7"/>
      <c r="H467" s="7"/>
      <c r="I467" s="7">
        <v>10</v>
      </c>
      <c r="J467" s="27">
        <f t="shared" si="71"/>
        <v>18900</v>
      </c>
      <c r="K467" s="27">
        <f t="shared" si="72"/>
        <v>170100</v>
      </c>
    </row>
    <row r="468" spans="1:23" s="9" customFormat="1" ht="33" customHeight="1">
      <c r="A468" s="17">
        <v>28</v>
      </c>
      <c r="B468" s="38" t="s">
        <v>509</v>
      </c>
      <c r="C468" s="12">
        <v>2023</v>
      </c>
      <c r="D468" s="7">
        <v>1</v>
      </c>
      <c r="E468" s="208">
        <v>52000000</v>
      </c>
      <c r="F468" s="208">
        <f t="shared" ref="F468:F470" si="73">+E468*D468</f>
        <v>52000000</v>
      </c>
      <c r="G468" s="7"/>
      <c r="H468" s="7"/>
      <c r="I468" s="7">
        <v>15</v>
      </c>
      <c r="J468" s="27">
        <f t="shared" si="71"/>
        <v>0</v>
      </c>
      <c r="K468" s="27">
        <f t="shared" si="72"/>
        <v>52000000</v>
      </c>
    </row>
    <row r="469" spans="1:23" s="9" customFormat="1" ht="72.75" customHeight="1">
      <c r="A469" s="17">
        <v>29</v>
      </c>
      <c r="B469" s="49" t="s">
        <v>510</v>
      </c>
      <c r="C469" s="12">
        <v>2023</v>
      </c>
      <c r="D469" s="7">
        <v>1</v>
      </c>
      <c r="E469" s="208">
        <v>29000000</v>
      </c>
      <c r="F469" s="208">
        <f t="shared" si="73"/>
        <v>29000000</v>
      </c>
      <c r="G469" s="7"/>
      <c r="H469" s="7"/>
      <c r="I469" s="7">
        <v>15</v>
      </c>
      <c r="J469" s="27">
        <f t="shared" si="71"/>
        <v>0</v>
      </c>
      <c r="K469" s="27">
        <f t="shared" si="72"/>
        <v>29000000</v>
      </c>
    </row>
    <row r="470" spans="1:23" s="9" customFormat="1" ht="50.25" customHeight="1">
      <c r="A470" s="17">
        <v>30</v>
      </c>
      <c r="B470" s="210" t="s">
        <v>511</v>
      </c>
      <c r="C470" s="12">
        <v>2023</v>
      </c>
      <c r="D470" s="7">
        <v>1</v>
      </c>
      <c r="E470" s="208">
        <v>44000000</v>
      </c>
      <c r="F470" s="208">
        <f t="shared" si="73"/>
        <v>44000000</v>
      </c>
      <c r="G470" s="7"/>
      <c r="H470" s="7"/>
      <c r="I470" s="7">
        <v>15</v>
      </c>
      <c r="J470" s="27">
        <f t="shared" si="71"/>
        <v>0</v>
      </c>
      <c r="K470" s="27">
        <f t="shared" si="72"/>
        <v>44000000</v>
      </c>
    </row>
    <row r="471" spans="1:23" s="9" customFormat="1" ht="33" customHeight="1">
      <c r="A471" s="17">
        <v>31</v>
      </c>
      <c r="B471" s="211" t="s">
        <v>512</v>
      </c>
      <c r="C471" s="7">
        <v>2023</v>
      </c>
      <c r="D471" s="7">
        <v>40</v>
      </c>
      <c r="E471" s="208">
        <v>76500</v>
      </c>
      <c r="F471" s="208">
        <f>E471*D471</f>
        <v>3060000</v>
      </c>
      <c r="G471" s="7"/>
      <c r="H471" s="7"/>
      <c r="I471" s="7">
        <v>20</v>
      </c>
      <c r="J471" s="27">
        <f t="shared" si="71"/>
        <v>0</v>
      </c>
      <c r="K471" s="27">
        <f t="shared" si="72"/>
        <v>3060000</v>
      </c>
    </row>
    <row r="472" spans="1:23">
      <c r="A472" s="265" t="s">
        <v>285</v>
      </c>
      <c r="B472" s="266"/>
      <c r="C472" s="134"/>
      <c r="D472" s="134"/>
      <c r="E472" s="134">
        <f>SUM(E441:E471)</f>
        <v>428156608</v>
      </c>
      <c r="F472" s="134">
        <f>SUM(F441:F467)</f>
        <v>303162608</v>
      </c>
      <c r="G472" s="134">
        <f>SUM(G441:G467)</f>
        <v>45</v>
      </c>
      <c r="H472" s="134">
        <f>SUM(H441:H467)</f>
        <v>59</v>
      </c>
      <c r="I472" s="149"/>
      <c r="J472" s="134">
        <f>SUM(J441:J467)</f>
        <v>95253957.495238096</v>
      </c>
      <c r="K472" s="196">
        <f>SUM(K441:K471)</f>
        <v>335968650.50476187</v>
      </c>
    </row>
    <row r="473" spans="1:23">
      <c r="A473" s="5"/>
      <c r="B473" s="45"/>
    </row>
    <row r="474" spans="1:23">
      <c r="A474" s="5"/>
      <c r="B474" s="264" t="s">
        <v>181</v>
      </c>
      <c r="C474" s="264"/>
      <c r="D474" s="259">
        <f>+K130+K151+K166+K169+K193+K198+K208+K243+K265+K279+K310+K315+K342+K350+K363+K403+K433+K436+K439+K472</f>
        <v>355114311.18809521</v>
      </c>
      <c r="E474" s="259"/>
      <c r="F474" s="259"/>
    </row>
    <row r="475" spans="1:23">
      <c r="A475" s="5"/>
      <c r="B475" s="146"/>
      <c r="C475" s="146"/>
      <c r="D475" s="147"/>
      <c r="E475" s="148"/>
      <c r="F475" s="148"/>
    </row>
    <row r="476" spans="1:23">
      <c r="A476" s="5"/>
      <c r="B476" s="146"/>
      <c r="C476" s="146"/>
      <c r="D476" s="147"/>
      <c r="E476" s="148"/>
      <c r="F476" s="148"/>
    </row>
    <row r="477" spans="1:23" ht="16.5">
      <c r="A477" s="252" t="s">
        <v>506</v>
      </c>
      <c r="B477" s="252"/>
      <c r="C477" s="252"/>
      <c r="D477" s="252"/>
      <c r="E477" s="252"/>
      <c r="F477" s="252"/>
      <c r="G477" s="252"/>
      <c r="H477" s="252"/>
      <c r="I477" s="252"/>
      <c r="J477" s="252"/>
      <c r="K477" s="252"/>
    </row>
  </sheetData>
  <mergeCells count="65">
    <mergeCell ref="A342:B342"/>
    <mergeCell ref="A350:B350"/>
    <mergeCell ref="A363:B363"/>
    <mergeCell ref="A403:B403"/>
    <mergeCell ref="F1:K1"/>
    <mergeCell ref="A151:B151"/>
    <mergeCell ref="A130:B130"/>
    <mergeCell ref="A166:B166"/>
    <mergeCell ref="A279:B279"/>
    <mergeCell ref="A310:B310"/>
    <mergeCell ref="A244:K244"/>
    <mergeCell ref="A245:K245"/>
    <mergeCell ref="A266:K266"/>
    <mergeCell ref="A169:B169"/>
    <mergeCell ref="A193:B193"/>
    <mergeCell ref="A198:B198"/>
    <mergeCell ref="A477:K477"/>
    <mergeCell ref="A408:K408"/>
    <mergeCell ref="A434:K434"/>
    <mergeCell ref="A440:K440"/>
    <mergeCell ref="A437:K437"/>
    <mergeCell ref="D474:F474"/>
    <mergeCell ref="A433:B433"/>
    <mergeCell ref="B436:C436"/>
    <mergeCell ref="A439:B439"/>
    <mergeCell ref="B474:C474"/>
    <mergeCell ref="A472:B472"/>
    <mergeCell ref="A407:K407"/>
    <mergeCell ref="A343:K343"/>
    <mergeCell ref="A351:K351"/>
    <mergeCell ref="A364:K364"/>
    <mergeCell ref="A365:K365"/>
    <mergeCell ref="A404:K404"/>
    <mergeCell ref="A406:B406"/>
    <mergeCell ref="A208:B208"/>
    <mergeCell ref="A243:B243"/>
    <mergeCell ref="A265:B265"/>
    <mergeCell ref="A153:K153"/>
    <mergeCell ref="A167:K167"/>
    <mergeCell ref="A170:K170"/>
    <mergeCell ref="A171:K171"/>
    <mergeCell ref="A194:K194"/>
    <mergeCell ref="A199:K199"/>
    <mergeCell ref="A209:K209"/>
    <mergeCell ref="A280:K280"/>
    <mergeCell ref="A281:K281"/>
    <mergeCell ref="A311:K311"/>
    <mergeCell ref="A316:K316"/>
    <mergeCell ref="A317:K317"/>
    <mergeCell ref="A315:B315"/>
    <mergeCell ref="A2:K2"/>
    <mergeCell ref="A131:K131"/>
    <mergeCell ref="A7:K7"/>
    <mergeCell ref="A3:A5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4"/>
    <mergeCell ref="A6:K6"/>
  </mergeCells>
  <pageMargins left="0.62992125984251968" right="0.23622047244094491" top="0.35433070866141736" bottom="0.35433070866141736" header="0.31496062992125984" footer="0.31496062992125984"/>
  <pageSetup paperSize="9" scale="70" orientation="portrait" r:id="rId1"/>
  <rowBreaks count="3" manualBreakCount="3">
    <brk id="333" max="10" man="1"/>
    <brk id="401" max="10" man="1"/>
    <brk id="456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view="pageBreakPreview" zoomScale="60" zoomScaleNormal="115" workbookViewId="0">
      <selection activeCell="AI104" sqref="AI104"/>
    </sheetView>
  </sheetViews>
  <sheetFormatPr defaultColWidth="9" defaultRowHeight="16.5"/>
  <cols>
    <col min="1" max="1" width="3.25" style="21" customWidth="1"/>
    <col min="2" max="2" width="21.75" style="21" customWidth="1"/>
    <col min="3" max="3" width="6.375" style="77" customWidth="1"/>
    <col min="4" max="4" width="6.875" style="77" customWidth="1"/>
    <col min="5" max="5" width="9.875" style="77" customWidth="1"/>
    <col min="6" max="6" width="10.25" style="77" customWidth="1"/>
    <col min="7" max="7" width="9.75" style="77" customWidth="1"/>
    <col min="8" max="8" width="16" style="77" customWidth="1"/>
    <col min="9" max="9" width="16.625" style="77" customWidth="1"/>
    <col min="10" max="10" width="12.75" style="77" customWidth="1"/>
    <col min="11" max="11" width="2" style="21" hidden="1" customWidth="1"/>
    <col min="12" max="13" width="9" style="21" hidden="1" customWidth="1"/>
    <col min="14" max="16384" width="9" style="21"/>
  </cols>
  <sheetData>
    <row r="1" spans="1:14" ht="76.5" customHeight="1">
      <c r="H1" s="267" t="s">
        <v>520</v>
      </c>
      <c r="I1" s="267"/>
      <c r="J1" s="267"/>
      <c r="K1" s="267"/>
      <c r="L1" s="267"/>
      <c r="M1" s="267"/>
    </row>
    <row r="2" spans="1:14" ht="16.5" customHeight="1">
      <c r="A2" s="273" t="s">
        <v>182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4" ht="17.25" customHeight="1">
      <c r="A3" s="274" t="s">
        <v>183</v>
      </c>
      <c r="B3" s="274"/>
      <c r="C3" s="274"/>
      <c r="D3" s="274"/>
      <c r="E3" s="274"/>
      <c r="F3" s="274"/>
      <c r="G3" s="274"/>
      <c r="H3" s="274"/>
      <c r="I3" s="274"/>
      <c r="J3" s="274"/>
      <c r="K3" s="50"/>
      <c r="L3" s="50"/>
      <c r="M3" s="50"/>
      <c r="N3" s="50"/>
    </row>
    <row r="4" spans="1:14" ht="24" customHeight="1">
      <c r="A4" s="275" t="s">
        <v>184</v>
      </c>
      <c r="B4" s="277" t="s">
        <v>185</v>
      </c>
      <c r="C4" s="277" t="s">
        <v>186</v>
      </c>
      <c r="D4" s="277" t="s">
        <v>187</v>
      </c>
      <c r="E4" s="277" t="s">
        <v>188</v>
      </c>
      <c r="F4" s="277" t="s">
        <v>189</v>
      </c>
      <c r="G4" s="277" t="s">
        <v>190</v>
      </c>
      <c r="H4" s="277" t="s">
        <v>191</v>
      </c>
      <c r="I4" s="277" t="s">
        <v>192</v>
      </c>
      <c r="J4" s="277" t="s">
        <v>193</v>
      </c>
      <c r="K4" s="270"/>
      <c r="L4" s="50"/>
    </row>
    <row r="5" spans="1:14" ht="62.25" customHeight="1">
      <c r="A5" s="276"/>
      <c r="B5" s="278"/>
      <c r="C5" s="278"/>
      <c r="D5" s="278"/>
      <c r="E5" s="278"/>
      <c r="F5" s="278"/>
      <c r="G5" s="278"/>
      <c r="H5" s="278"/>
      <c r="I5" s="278"/>
      <c r="J5" s="278"/>
      <c r="K5" s="270"/>
    </row>
    <row r="6" spans="1:14" ht="18" customHeight="1">
      <c r="A6" s="51">
        <v>1</v>
      </c>
      <c r="B6" s="52" t="s">
        <v>194</v>
      </c>
      <c r="C6" s="78" t="s">
        <v>195</v>
      </c>
      <c r="D6" s="78">
        <v>377.7</v>
      </c>
      <c r="E6" s="78">
        <f>2995.839+695.779</f>
        <v>3691.6179999999999</v>
      </c>
      <c r="F6" s="78">
        <f>2995.839+695.779</f>
        <v>3691.6179999999999</v>
      </c>
      <c r="G6" s="78">
        <v>2995.8389999999999</v>
      </c>
      <c r="H6" s="78">
        <v>695.779</v>
      </c>
      <c r="I6" s="78"/>
      <c r="J6" s="79" t="s">
        <v>196</v>
      </c>
      <c r="K6" s="137"/>
    </row>
    <row r="7" spans="1:14" ht="25.5" customHeight="1">
      <c r="A7" s="51">
        <v>2</v>
      </c>
      <c r="B7" s="52" t="s">
        <v>197</v>
      </c>
      <c r="C7" s="78" t="s">
        <v>198</v>
      </c>
      <c r="D7" s="78"/>
      <c r="E7" s="80">
        <f>14907.5+980</f>
        <v>15887.5</v>
      </c>
      <c r="F7" s="80">
        <f>14907.5+980</f>
        <v>15887.5</v>
      </c>
      <c r="G7" s="80">
        <v>14907.5</v>
      </c>
      <c r="H7" s="81">
        <v>980</v>
      </c>
      <c r="I7" s="78" t="s">
        <v>412</v>
      </c>
      <c r="J7" s="79" t="s">
        <v>196</v>
      </c>
      <c r="K7" s="137"/>
    </row>
    <row r="8" spans="1:14" ht="18" customHeight="1">
      <c r="A8" s="51">
        <v>3</v>
      </c>
      <c r="B8" s="52" t="s">
        <v>199</v>
      </c>
      <c r="C8" s="78">
        <v>1976</v>
      </c>
      <c r="D8" s="78"/>
      <c r="E8" s="78">
        <v>239689.4</v>
      </c>
      <c r="F8" s="78">
        <v>239689.4</v>
      </c>
      <c r="G8" s="78">
        <f>F8-H8</f>
        <v>119844.7</v>
      </c>
      <c r="H8" s="78">
        <v>119844.7</v>
      </c>
      <c r="I8" s="78"/>
      <c r="J8" s="79" t="s">
        <v>200</v>
      </c>
      <c r="K8" s="137"/>
    </row>
    <row r="9" spans="1:14" ht="18" customHeight="1">
      <c r="A9" s="51">
        <v>4</v>
      </c>
      <c r="B9" s="52" t="s">
        <v>201</v>
      </c>
      <c r="C9" s="78">
        <v>2012</v>
      </c>
      <c r="D9" s="78"/>
      <c r="E9" s="78">
        <v>956.75</v>
      </c>
      <c r="F9" s="78">
        <v>956.75</v>
      </c>
      <c r="G9" s="81">
        <f>F9*5/100*5</f>
        <v>239.1875</v>
      </c>
      <c r="H9" s="81">
        <f>F9-G9</f>
        <v>717.5625</v>
      </c>
      <c r="I9" s="78"/>
      <c r="J9" s="79" t="s">
        <v>196</v>
      </c>
      <c r="K9" s="137"/>
    </row>
    <row r="10" spans="1:14" ht="18" customHeight="1">
      <c r="A10" s="51">
        <v>5</v>
      </c>
      <c r="B10" s="53" t="s">
        <v>202</v>
      </c>
      <c r="C10" s="78">
        <v>1978</v>
      </c>
      <c r="D10" s="78"/>
      <c r="E10" s="78">
        <v>2920.72</v>
      </c>
      <c r="F10" s="78">
        <v>2920.72</v>
      </c>
      <c r="G10" s="78">
        <v>2920.72</v>
      </c>
      <c r="H10" s="78"/>
      <c r="I10" s="78"/>
      <c r="J10" s="79" t="s">
        <v>196</v>
      </c>
      <c r="K10" s="137"/>
    </row>
    <row r="11" spans="1:14" ht="18" customHeight="1">
      <c r="A11" s="51">
        <v>6</v>
      </c>
      <c r="B11" s="52" t="s">
        <v>203</v>
      </c>
      <c r="C11" s="78">
        <v>1985</v>
      </c>
      <c r="D11" s="78"/>
      <c r="E11" s="78">
        <v>2460.7269999999999</v>
      </c>
      <c r="F11" s="78">
        <v>2460.7269999999999</v>
      </c>
      <c r="G11" s="78">
        <v>2460.7269999999999</v>
      </c>
      <c r="H11" s="78"/>
      <c r="I11" s="78"/>
      <c r="J11" s="79" t="s">
        <v>196</v>
      </c>
      <c r="K11" s="137"/>
    </row>
    <row r="12" spans="1:14" ht="18" customHeight="1">
      <c r="A12" s="51">
        <v>7</v>
      </c>
      <c r="B12" s="52" t="s">
        <v>204</v>
      </c>
      <c r="C12" s="78">
        <v>1976</v>
      </c>
      <c r="D12" s="78"/>
      <c r="E12" s="78">
        <v>1272.867</v>
      </c>
      <c r="F12" s="78">
        <v>1272.867</v>
      </c>
      <c r="G12" s="78">
        <v>1272.867</v>
      </c>
      <c r="H12" s="78"/>
      <c r="I12" s="78"/>
      <c r="J12" s="79" t="s">
        <v>196</v>
      </c>
      <c r="K12" s="137"/>
    </row>
    <row r="13" spans="1:14" ht="57" customHeight="1">
      <c r="A13" s="51">
        <v>8</v>
      </c>
      <c r="B13" s="52" t="s">
        <v>514</v>
      </c>
      <c r="C13" s="78">
        <v>2023</v>
      </c>
      <c r="D13" s="78" t="s">
        <v>515</v>
      </c>
      <c r="E13" s="78">
        <v>2200</v>
      </c>
      <c r="F13" s="78">
        <f>+E13*2850</f>
        <v>6270000</v>
      </c>
      <c r="G13" s="78"/>
      <c r="H13" s="78">
        <f>F13</f>
        <v>6270000</v>
      </c>
      <c r="I13" s="215"/>
      <c r="J13" s="79"/>
      <c r="K13" s="137"/>
    </row>
    <row r="14" spans="1:14" ht="60" customHeight="1">
      <c r="A14" s="51">
        <v>9</v>
      </c>
      <c r="B14" s="52" t="s">
        <v>516</v>
      </c>
      <c r="C14" s="78">
        <v>2023</v>
      </c>
      <c r="D14" s="216" t="s">
        <v>517</v>
      </c>
      <c r="E14" s="78">
        <v>2200</v>
      </c>
      <c r="F14" s="78">
        <f>+E14*70</f>
        <v>154000</v>
      </c>
      <c r="G14" s="78"/>
      <c r="H14" s="78">
        <f>F14</f>
        <v>154000</v>
      </c>
      <c r="I14" s="215"/>
      <c r="J14" s="79"/>
      <c r="K14" s="137"/>
    </row>
    <row r="15" spans="1:14" s="58" customFormat="1" ht="27" customHeight="1">
      <c r="A15" s="51">
        <v>10</v>
      </c>
      <c r="B15" s="54" t="s">
        <v>205</v>
      </c>
      <c r="C15" s="78">
        <v>2015</v>
      </c>
      <c r="D15" s="112" t="s">
        <v>405</v>
      </c>
      <c r="E15" s="81">
        <v>183248</v>
      </c>
      <c r="F15" s="81">
        <v>183248</v>
      </c>
      <c r="G15" s="81">
        <f>F15*2*15/100</f>
        <v>54974.400000000001</v>
      </c>
      <c r="H15" s="82">
        <f>F15-G15</f>
        <v>128273.60000000001</v>
      </c>
      <c r="I15" s="83"/>
      <c r="J15" s="79" t="s">
        <v>200</v>
      </c>
      <c r="K15" s="56"/>
      <c r="L15" s="57"/>
    </row>
    <row r="16" spans="1:14" s="22" customFormat="1" ht="27.75" customHeight="1">
      <c r="A16" s="51">
        <v>11</v>
      </c>
      <c r="B16" s="54" t="s">
        <v>206</v>
      </c>
      <c r="C16" s="78">
        <v>2007</v>
      </c>
      <c r="D16" s="78"/>
      <c r="E16" s="78">
        <v>850</v>
      </c>
      <c r="F16" s="81">
        <v>850</v>
      </c>
      <c r="G16" s="81">
        <f>F16*5/100*10</f>
        <v>425</v>
      </c>
      <c r="H16" s="84">
        <v>425</v>
      </c>
      <c r="I16" s="83"/>
      <c r="J16" s="79"/>
      <c r="K16" s="60"/>
    </row>
    <row r="17" spans="1:11" s="22" customFormat="1" ht="27.75" customHeight="1">
      <c r="A17" s="51">
        <v>12</v>
      </c>
      <c r="B17" s="55" t="s">
        <v>207</v>
      </c>
      <c r="C17" s="85">
        <v>2017</v>
      </c>
      <c r="D17" s="85">
        <v>421.2</v>
      </c>
      <c r="E17" s="86">
        <v>4700</v>
      </c>
      <c r="F17" s="86">
        <v>4700</v>
      </c>
      <c r="G17" s="86"/>
      <c r="H17" s="87">
        <v>4700</v>
      </c>
      <c r="I17" s="88"/>
      <c r="J17" s="89"/>
      <c r="K17" s="60"/>
    </row>
    <row r="18" spans="1:11" ht="31.5" customHeight="1">
      <c r="A18" s="51">
        <v>13</v>
      </c>
      <c r="B18" s="55" t="s">
        <v>439</v>
      </c>
      <c r="C18" s="90">
        <v>2017</v>
      </c>
      <c r="D18" s="90">
        <v>158.30000000000001</v>
      </c>
      <c r="E18" s="91">
        <v>7100</v>
      </c>
      <c r="F18" s="91">
        <v>7100</v>
      </c>
      <c r="G18" s="91"/>
      <c r="H18" s="91">
        <v>7100</v>
      </c>
      <c r="I18" s="92" t="s">
        <v>413</v>
      </c>
      <c r="J18" s="93"/>
      <c r="K18" s="137"/>
    </row>
    <row r="19" spans="1:11" ht="37.5" customHeight="1">
      <c r="A19" s="51">
        <v>14</v>
      </c>
      <c r="B19" s="115" t="s">
        <v>415</v>
      </c>
      <c r="C19" s="90">
        <v>2017</v>
      </c>
      <c r="D19" s="90">
        <v>7557</v>
      </c>
      <c r="E19" s="91">
        <v>0</v>
      </c>
      <c r="F19" s="91">
        <v>0</v>
      </c>
      <c r="G19" s="91">
        <v>0</v>
      </c>
      <c r="H19" s="91">
        <v>0</v>
      </c>
      <c r="I19" s="92" t="s">
        <v>416</v>
      </c>
      <c r="J19" s="79" t="s">
        <v>217</v>
      </c>
      <c r="K19" s="137"/>
    </row>
    <row r="20" spans="1:11" ht="27.75" customHeight="1">
      <c r="A20" s="61"/>
      <c r="B20" s="62" t="s">
        <v>208</v>
      </c>
      <c r="C20" s="94"/>
      <c r="D20" s="94"/>
      <c r="E20" s="94">
        <f>SUM(E6:E18)</f>
        <v>467177.58199999999</v>
      </c>
      <c r="F20" s="94">
        <f>SUM(F6:F18)</f>
        <v>6886777.5820000004</v>
      </c>
      <c r="G20" s="94">
        <f>SUM(G6:G18)</f>
        <v>200040.9405</v>
      </c>
      <c r="H20" s="94">
        <f>SUM(H6:H18)</f>
        <v>6686736.6414999999</v>
      </c>
      <c r="I20" s="94"/>
      <c r="J20" s="95"/>
    </row>
    <row r="21" spans="1:11" ht="29.25" customHeight="1">
      <c r="A21" s="271" t="s">
        <v>209</v>
      </c>
      <c r="B21" s="272"/>
      <c r="C21" s="272"/>
      <c r="D21" s="272"/>
      <c r="E21" s="272"/>
      <c r="F21" s="272"/>
      <c r="G21" s="272"/>
      <c r="H21" s="272"/>
      <c r="I21" s="272"/>
      <c r="J21" s="272"/>
    </row>
    <row r="22" spans="1:11" ht="20.25" customHeight="1">
      <c r="A22" s="51">
        <v>1</v>
      </c>
      <c r="B22" s="54" t="s">
        <v>210</v>
      </c>
      <c r="C22" s="96">
        <v>1952</v>
      </c>
      <c r="D22" s="78"/>
      <c r="E22" s="97">
        <v>78.5</v>
      </c>
      <c r="F22" s="97">
        <f>E22</f>
        <v>78.5</v>
      </c>
      <c r="G22" s="97">
        <f>F22</f>
        <v>78.5</v>
      </c>
      <c r="H22" s="84">
        <f>F22-G22</f>
        <v>0</v>
      </c>
      <c r="I22" s="78"/>
      <c r="J22" s="79" t="s">
        <v>211</v>
      </c>
    </row>
    <row r="23" spans="1:11" ht="16.5" customHeight="1">
      <c r="A23" s="51">
        <v>2</v>
      </c>
      <c r="B23" s="54" t="s">
        <v>212</v>
      </c>
      <c r="C23" s="96">
        <v>1986</v>
      </c>
      <c r="D23" s="78"/>
      <c r="E23" s="97">
        <v>2021.365</v>
      </c>
      <c r="F23" s="97">
        <v>2021.365</v>
      </c>
      <c r="G23" s="97">
        <v>2021.365</v>
      </c>
      <c r="H23" s="84">
        <f>F23-G23</f>
        <v>0</v>
      </c>
      <c r="I23" s="78"/>
      <c r="J23" s="79" t="s">
        <v>211</v>
      </c>
    </row>
    <row r="24" spans="1:11" ht="19.5" customHeight="1">
      <c r="A24" s="51">
        <v>3</v>
      </c>
      <c r="B24" s="54" t="s">
        <v>213</v>
      </c>
      <c r="C24" s="96" t="s">
        <v>214</v>
      </c>
      <c r="D24" s="78"/>
      <c r="E24" s="97">
        <v>2253.6799999999998</v>
      </c>
      <c r="F24" s="97">
        <v>2253.6799999999998</v>
      </c>
      <c r="G24" s="97">
        <v>2253.6799999999998</v>
      </c>
      <c r="H24" s="84">
        <f>F24-G24</f>
        <v>0</v>
      </c>
      <c r="I24" s="78"/>
      <c r="J24" s="79" t="s">
        <v>211</v>
      </c>
    </row>
    <row r="25" spans="1:11" ht="18.75" customHeight="1">
      <c r="A25" s="51">
        <v>4</v>
      </c>
      <c r="B25" s="54" t="s">
        <v>215</v>
      </c>
      <c r="C25" s="96" t="s">
        <v>216</v>
      </c>
      <c r="D25" s="78"/>
      <c r="E25" s="97">
        <v>786.09299999999996</v>
      </c>
      <c r="F25" s="97">
        <v>786.09299999999996</v>
      </c>
      <c r="G25" s="97">
        <v>786.09299999999996</v>
      </c>
      <c r="H25" s="84">
        <f t="shared" ref="H25:H62" si="0">F25-G25</f>
        <v>0</v>
      </c>
      <c r="I25" s="78"/>
      <c r="J25" s="79" t="s">
        <v>217</v>
      </c>
    </row>
    <row r="26" spans="1:11" ht="16.5" customHeight="1">
      <c r="A26" s="51">
        <v>5</v>
      </c>
      <c r="B26" s="54" t="s">
        <v>218</v>
      </c>
      <c r="C26" s="98" t="s">
        <v>219</v>
      </c>
      <c r="D26" s="78"/>
      <c r="E26" s="97">
        <v>2531.587</v>
      </c>
      <c r="F26" s="97">
        <v>2531.587</v>
      </c>
      <c r="G26" s="97">
        <v>2531.587</v>
      </c>
      <c r="H26" s="84">
        <f t="shared" si="0"/>
        <v>0</v>
      </c>
      <c r="I26" s="78"/>
      <c r="J26" s="79" t="s">
        <v>211</v>
      </c>
    </row>
    <row r="27" spans="1:11" ht="18.75" customHeight="1">
      <c r="A27" s="51">
        <v>6</v>
      </c>
      <c r="B27" s="54" t="s">
        <v>220</v>
      </c>
      <c r="C27" s="96" t="s">
        <v>221</v>
      </c>
      <c r="D27" s="78"/>
      <c r="E27" s="97">
        <v>261.20299999999997</v>
      </c>
      <c r="F27" s="97">
        <v>261.20299999999997</v>
      </c>
      <c r="G27" s="97">
        <v>261.20299999999997</v>
      </c>
      <c r="H27" s="84">
        <f t="shared" si="0"/>
        <v>0</v>
      </c>
      <c r="I27" s="78"/>
      <c r="J27" s="79" t="s">
        <v>217</v>
      </c>
    </row>
    <row r="28" spans="1:11" ht="18.75" customHeight="1">
      <c r="A28" s="51">
        <v>7</v>
      </c>
      <c r="B28" s="54" t="s">
        <v>222</v>
      </c>
      <c r="C28" s="96" t="s">
        <v>223</v>
      </c>
      <c r="D28" s="78"/>
      <c r="E28" s="97">
        <v>317.58800000000002</v>
      </c>
      <c r="F28" s="97">
        <v>317.58800000000002</v>
      </c>
      <c r="G28" s="97">
        <v>317.58800000000002</v>
      </c>
      <c r="H28" s="84">
        <f t="shared" si="0"/>
        <v>0</v>
      </c>
      <c r="I28" s="78"/>
      <c r="J28" s="79" t="s">
        <v>211</v>
      </c>
    </row>
    <row r="29" spans="1:11" ht="17.25" customHeight="1">
      <c r="A29" s="51">
        <v>8</v>
      </c>
      <c r="B29" s="54" t="s">
        <v>224</v>
      </c>
      <c r="C29" s="96" t="s">
        <v>225</v>
      </c>
      <c r="D29" s="78"/>
      <c r="E29" s="97">
        <v>1546.14</v>
      </c>
      <c r="F29" s="97">
        <v>1546.14</v>
      </c>
      <c r="G29" s="97">
        <v>1546.14</v>
      </c>
      <c r="H29" s="84">
        <f t="shared" si="0"/>
        <v>0</v>
      </c>
      <c r="I29" s="78"/>
      <c r="J29" s="79" t="s">
        <v>217</v>
      </c>
    </row>
    <row r="30" spans="1:11" ht="18.75" customHeight="1">
      <c r="A30" s="51">
        <v>9</v>
      </c>
      <c r="B30" s="54" t="s">
        <v>226</v>
      </c>
      <c r="C30" s="98" t="s">
        <v>221</v>
      </c>
      <c r="D30" s="78"/>
      <c r="E30" s="97">
        <v>2748.9</v>
      </c>
      <c r="F30" s="97">
        <v>2748.9</v>
      </c>
      <c r="G30" s="97">
        <v>2748.9</v>
      </c>
      <c r="H30" s="84">
        <f t="shared" si="0"/>
        <v>0</v>
      </c>
      <c r="I30" s="78"/>
      <c r="J30" s="79" t="s">
        <v>211</v>
      </c>
    </row>
    <row r="31" spans="1:11" ht="17.25" customHeight="1">
      <c r="A31" s="51">
        <v>10</v>
      </c>
      <c r="B31" s="54" t="s">
        <v>227</v>
      </c>
      <c r="C31" s="96" t="s">
        <v>228</v>
      </c>
      <c r="D31" s="78"/>
      <c r="E31" s="84">
        <v>59.829000000000001</v>
      </c>
      <c r="F31" s="84">
        <v>59.829000000000001</v>
      </c>
      <c r="G31" s="84">
        <v>59.829000000000001</v>
      </c>
      <c r="H31" s="84">
        <f t="shared" si="0"/>
        <v>0</v>
      </c>
      <c r="I31" s="78"/>
      <c r="J31" s="79" t="s">
        <v>217</v>
      </c>
    </row>
    <row r="32" spans="1:11" ht="17.25" customHeight="1">
      <c r="A32" s="51">
        <v>11</v>
      </c>
      <c r="B32" s="54" t="s">
        <v>229</v>
      </c>
      <c r="C32" s="96" t="s">
        <v>230</v>
      </c>
      <c r="D32" s="78"/>
      <c r="E32" s="84">
        <v>361.51499999999999</v>
      </c>
      <c r="F32" s="84">
        <v>361.51499999999999</v>
      </c>
      <c r="G32" s="84">
        <v>361.51499999999999</v>
      </c>
      <c r="H32" s="84">
        <f t="shared" si="0"/>
        <v>0</v>
      </c>
      <c r="I32" s="78"/>
      <c r="J32" s="79" t="s">
        <v>211</v>
      </c>
    </row>
    <row r="33" spans="1:10" ht="15.75" customHeight="1">
      <c r="A33" s="51">
        <v>12</v>
      </c>
      <c r="B33" s="54" t="s">
        <v>231</v>
      </c>
      <c r="C33" s="96" t="s">
        <v>232</v>
      </c>
      <c r="D33" s="78"/>
      <c r="E33" s="84">
        <v>34.433999999999997</v>
      </c>
      <c r="F33" s="84">
        <v>34.433999999999997</v>
      </c>
      <c r="G33" s="84">
        <v>34.433999999999997</v>
      </c>
      <c r="H33" s="84">
        <f t="shared" si="0"/>
        <v>0</v>
      </c>
      <c r="I33" s="78"/>
      <c r="J33" s="79" t="s">
        <v>217</v>
      </c>
    </row>
    <row r="34" spans="1:10" ht="17.25" customHeight="1">
      <c r="A34" s="51">
        <v>13</v>
      </c>
      <c r="B34" s="54" t="s">
        <v>233</v>
      </c>
      <c r="C34" s="98" t="s">
        <v>234</v>
      </c>
      <c r="D34" s="78"/>
      <c r="E34" s="84">
        <v>256.08699999999999</v>
      </c>
      <c r="F34" s="84">
        <v>256.08699999999999</v>
      </c>
      <c r="G34" s="84">
        <v>256.08699999999999</v>
      </c>
      <c r="H34" s="84">
        <f t="shared" si="0"/>
        <v>0</v>
      </c>
      <c r="I34" s="78"/>
      <c r="J34" s="79" t="s">
        <v>211</v>
      </c>
    </row>
    <row r="35" spans="1:10" ht="17.25" customHeight="1">
      <c r="A35" s="51">
        <v>14</v>
      </c>
      <c r="B35" s="63" t="s">
        <v>235</v>
      </c>
      <c r="C35" s="96" t="s">
        <v>230</v>
      </c>
      <c r="D35" s="78"/>
      <c r="E35" s="99">
        <v>142.64099999999999</v>
      </c>
      <c r="F35" s="99">
        <v>142.64099999999999</v>
      </c>
      <c r="G35" s="99">
        <v>142.64099999999999</v>
      </c>
      <c r="H35" s="84">
        <f t="shared" si="0"/>
        <v>0</v>
      </c>
      <c r="I35" s="78"/>
      <c r="J35" s="79" t="s">
        <v>217</v>
      </c>
    </row>
    <row r="36" spans="1:10" ht="19.5" customHeight="1">
      <c r="A36" s="51">
        <v>15</v>
      </c>
      <c r="B36" s="54" t="s">
        <v>236</v>
      </c>
      <c r="C36" s="96" t="s">
        <v>237</v>
      </c>
      <c r="D36" s="78"/>
      <c r="E36" s="84">
        <v>256.96699999999998</v>
      </c>
      <c r="F36" s="84">
        <v>256.96699999999998</v>
      </c>
      <c r="G36" s="84">
        <v>256.96699999999998</v>
      </c>
      <c r="H36" s="84">
        <f t="shared" si="0"/>
        <v>0</v>
      </c>
      <c r="I36" s="78"/>
      <c r="J36" s="79" t="s">
        <v>211</v>
      </c>
    </row>
    <row r="37" spans="1:10" ht="18.75" customHeight="1">
      <c r="A37" s="51">
        <v>16</v>
      </c>
      <c r="B37" s="54" t="s">
        <v>238</v>
      </c>
      <c r="C37" s="96" t="s">
        <v>239</v>
      </c>
      <c r="D37" s="78"/>
      <c r="E37" s="84">
        <v>434.435</v>
      </c>
      <c r="F37" s="84">
        <v>434.435</v>
      </c>
      <c r="G37" s="84">
        <v>434.435</v>
      </c>
      <c r="H37" s="84">
        <f t="shared" si="0"/>
        <v>0</v>
      </c>
      <c r="I37" s="78"/>
      <c r="J37" s="79" t="s">
        <v>217</v>
      </c>
    </row>
    <row r="38" spans="1:10" ht="17.25" customHeight="1">
      <c r="A38" s="51">
        <v>17</v>
      </c>
      <c r="B38" s="54" t="s">
        <v>240</v>
      </c>
      <c r="C38" s="98" t="s">
        <v>241</v>
      </c>
      <c r="D38" s="78"/>
      <c r="E38" s="84">
        <v>35.868000000000002</v>
      </c>
      <c r="F38" s="84">
        <v>35.868000000000002</v>
      </c>
      <c r="G38" s="84">
        <v>35.868000000000002</v>
      </c>
      <c r="H38" s="84">
        <f t="shared" si="0"/>
        <v>0</v>
      </c>
      <c r="I38" s="78"/>
      <c r="J38" s="79" t="s">
        <v>211</v>
      </c>
    </row>
    <row r="39" spans="1:10" ht="20.25" customHeight="1">
      <c r="A39" s="51">
        <v>18</v>
      </c>
      <c r="B39" s="54" t="s">
        <v>242</v>
      </c>
      <c r="C39" s="96" t="s">
        <v>243</v>
      </c>
      <c r="D39" s="78"/>
      <c r="E39" s="97">
        <v>270.27</v>
      </c>
      <c r="F39" s="97">
        <v>270.27</v>
      </c>
      <c r="G39" s="97">
        <v>270.27</v>
      </c>
      <c r="H39" s="84">
        <f t="shared" si="0"/>
        <v>0</v>
      </c>
      <c r="I39" s="78"/>
      <c r="J39" s="79" t="s">
        <v>217</v>
      </c>
    </row>
    <row r="40" spans="1:10" ht="16.5" customHeight="1">
      <c r="A40" s="51">
        <v>19</v>
      </c>
      <c r="B40" s="54" t="s">
        <v>244</v>
      </c>
      <c r="C40" s="96" t="s">
        <v>245</v>
      </c>
      <c r="D40" s="78"/>
      <c r="E40" s="84">
        <v>171.286</v>
      </c>
      <c r="F40" s="84">
        <v>171.286</v>
      </c>
      <c r="G40" s="84">
        <v>171.286</v>
      </c>
      <c r="H40" s="84">
        <f t="shared" si="0"/>
        <v>0</v>
      </c>
      <c r="I40" s="78"/>
      <c r="J40" s="79" t="s">
        <v>211</v>
      </c>
    </row>
    <row r="41" spans="1:10" ht="19.5" customHeight="1">
      <c r="A41" s="51">
        <v>20</v>
      </c>
      <c r="B41" s="54" t="s">
        <v>246</v>
      </c>
      <c r="C41" s="96" t="s">
        <v>247</v>
      </c>
      <c r="D41" s="78"/>
      <c r="E41" s="97">
        <v>132.43</v>
      </c>
      <c r="F41" s="97">
        <v>132.43</v>
      </c>
      <c r="G41" s="97">
        <v>132.43</v>
      </c>
      <c r="H41" s="84">
        <f t="shared" si="0"/>
        <v>0</v>
      </c>
      <c r="I41" s="78"/>
      <c r="J41" s="79" t="s">
        <v>217</v>
      </c>
    </row>
    <row r="42" spans="1:10" ht="19.5" customHeight="1">
      <c r="A42" s="51">
        <v>21</v>
      </c>
      <c r="B42" s="54" t="s">
        <v>248</v>
      </c>
      <c r="C42" s="98" t="s">
        <v>249</v>
      </c>
      <c r="D42" s="78"/>
      <c r="E42" s="84">
        <v>19.635000000000002</v>
      </c>
      <c r="F42" s="84">
        <v>19.635000000000002</v>
      </c>
      <c r="G42" s="84">
        <v>19.635000000000002</v>
      </c>
      <c r="H42" s="84">
        <f t="shared" si="0"/>
        <v>0</v>
      </c>
      <c r="I42" s="78"/>
      <c r="J42" s="79" t="s">
        <v>211</v>
      </c>
    </row>
    <row r="43" spans="1:10" ht="20.25" customHeight="1">
      <c r="A43" s="51">
        <v>22</v>
      </c>
      <c r="B43" s="54" t="s">
        <v>250</v>
      </c>
      <c r="C43" s="96" t="s">
        <v>198</v>
      </c>
      <c r="D43" s="78"/>
      <c r="E43" s="84">
        <v>100.947</v>
      </c>
      <c r="F43" s="84">
        <v>100.947</v>
      </c>
      <c r="G43" s="84">
        <v>100.947</v>
      </c>
      <c r="H43" s="84">
        <f t="shared" si="0"/>
        <v>0</v>
      </c>
      <c r="I43" s="78"/>
      <c r="J43" s="79" t="s">
        <v>217</v>
      </c>
    </row>
    <row r="44" spans="1:10" ht="19.5" customHeight="1">
      <c r="A44" s="51">
        <v>23</v>
      </c>
      <c r="B44" s="54" t="s">
        <v>251</v>
      </c>
      <c r="C44" s="96" t="s">
        <v>219</v>
      </c>
      <c r="D44" s="78"/>
      <c r="E44" s="84">
        <v>3407.7689999999998</v>
      </c>
      <c r="F44" s="84">
        <v>3407.7689999999998</v>
      </c>
      <c r="G44" s="84">
        <v>3407.7689999999998</v>
      </c>
      <c r="H44" s="84">
        <f t="shared" si="0"/>
        <v>0</v>
      </c>
      <c r="I44" s="78"/>
      <c r="J44" s="79" t="s">
        <v>211</v>
      </c>
    </row>
    <row r="45" spans="1:10" ht="19.5" customHeight="1">
      <c r="A45" s="51">
        <v>24</v>
      </c>
      <c r="B45" s="54" t="s">
        <v>252</v>
      </c>
      <c r="C45" s="96" t="s">
        <v>253</v>
      </c>
      <c r="D45" s="78"/>
      <c r="E45" s="97">
        <v>153.72999999999999</v>
      </c>
      <c r="F45" s="97">
        <v>153.72999999999999</v>
      </c>
      <c r="G45" s="97">
        <v>153.72999999999999</v>
      </c>
      <c r="H45" s="84">
        <f t="shared" si="0"/>
        <v>0</v>
      </c>
      <c r="I45" s="78"/>
      <c r="J45" s="79" t="s">
        <v>217</v>
      </c>
    </row>
    <row r="46" spans="1:10" ht="19.5" customHeight="1">
      <c r="A46" s="51">
        <v>25</v>
      </c>
      <c r="B46" s="54" t="s">
        <v>254</v>
      </c>
      <c r="C46" s="98" t="s">
        <v>255</v>
      </c>
      <c r="D46" s="78"/>
      <c r="E46" s="97">
        <v>155.72</v>
      </c>
      <c r="F46" s="97">
        <v>155.72</v>
      </c>
      <c r="G46" s="97">
        <v>155.72</v>
      </c>
      <c r="H46" s="84">
        <f t="shared" si="0"/>
        <v>0</v>
      </c>
      <c r="I46" s="78"/>
      <c r="J46" s="79" t="s">
        <v>211</v>
      </c>
    </row>
    <row r="47" spans="1:10" ht="17.25" customHeight="1">
      <c r="A47" s="51">
        <v>26</v>
      </c>
      <c r="B47" s="54" t="s">
        <v>256</v>
      </c>
      <c r="C47" s="96" t="s">
        <v>257</v>
      </c>
      <c r="D47" s="78"/>
      <c r="E47" s="84">
        <v>16.065000000000001</v>
      </c>
      <c r="F47" s="84">
        <v>16.065000000000001</v>
      </c>
      <c r="G47" s="84">
        <v>16.065000000000001</v>
      </c>
      <c r="H47" s="84">
        <f t="shared" si="0"/>
        <v>0</v>
      </c>
      <c r="I47" s="78"/>
      <c r="J47" s="79" t="s">
        <v>217</v>
      </c>
    </row>
    <row r="48" spans="1:10" ht="18" customHeight="1">
      <c r="A48" s="51">
        <v>27</v>
      </c>
      <c r="B48" s="54" t="s">
        <v>258</v>
      </c>
      <c r="C48" s="96" t="s">
        <v>259</v>
      </c>
      <c r="D48" s="78"/>
      <c r="E48" s="84">
        <v>359.65100000000001</v>
      </c>
      <c r="F48" s="84">
        <v>359.65100000000001</v>
      </c>
      <c r="G48" s="84">
        <v>359.65100000000001</v>
      </c>
      <c r="H48" s="84">
        <v>0</v>
      </c>
      <c r="I48" s="78"/>
      <c r="J48" s="79" t="s">
        <v>211</v>
      </c>
    </row>
    <row r="49" spans="1:11" ht="18" customHeight="1">
      <c r="A49" s="51">
        <v>28</v>
      </c>
      <c r="B49" s="54" t="s">
        <v>260</v>
      </c>
      <c r="C49" s="96" t="s">
        <v>261</v>
      </c>
      <c r="D49" s="78"/>
      <c r="E49" s="84">
        <v>9.2650000000000006</v>
      </c>
      <c r="F49" s="84">
        <v>9.2650000000000006</v>
      </c>
      <c r="G49" s="84">
        <v>9.2650000000000006</v>
      </c>
      <c r="H49" s="84">
        <f t="shared" si="0"/>
        <v>0</v>
      </c>
      <c r="I49" s="78"/>
      <c r="J49" s="79" t="s">
        <v>217</v>
      </c>
    </row>
    <row r="50" spans="1:11" ht="17.25" customHeight="1">
      <c r="A50" s="51">
        <v>29</v>
      </c>
      <c r="B50" s="54" t="s">
        <v>262</v>
      </c>
      <c r="C50" s="98" t="s">
        <v>263</v>
      </c>
      <c r="D50" s="78"/>
      <c r="E50" s="84">
        <v>1396.5809999999999</v>
      </c>
      <c r="F50" s="84">
        <v>1396.5809999999999</v>
      </c>
      <c r="G50" s="84">
        <v>1396.5809999999999</v>
      </c>
      <c r="H50" s="84">
        <f t="shared" si="0"/>
        <v>0</v>
      </c>
      <c r="I50" s="78"/>
      <c r="J50" s="79" t="s">
        <v>211</v>
      </c>
    </row>
    <row r="51" spans="1:11" ht="21" customHeight="1">
      <c r="A51" s="51">
        <v>30</v>
      </c>
      <c r="B51" s="54" t="s">
        <v>264</v>
      </c>
      <c r="C51" s="96" t="s">
        <v>255</v>
      </c>
      <c r="D51" s="78"/>
      <c r="E51" s="84">
        <v>970.27</v>
      </c>
      <c r="F51" s="97">
        <v>970.27</v>
      </c>
      <c r="G51" s="84">
        <v>970.27</v>
      </c>
      <c r="H51" s="84">
        <f t="shared" si="0"/>
        <v>0</v>
      </c>
      <c r="I51" s="78"/>
      <c r="J51" s="79" t="s">
        <v>217</v>
      </c>
    </row>
    <row r="52" spans="1:11" ht="18.75" customHeight="1">
      <c r="A52" s="51">
        <v>31</v>
      </c>
      <c r="B52" s="54" t="s">
        <v>265</v>
      </c>
      <c r="C52" s="96" t="s">
        <v>266</v>
      </c>
      <c r="D52" s="78"/>
      <c r="E52" s="84">
        <v>899.51400000000001</v>
      </c>
      <c r="F52" s="84">
        <v>899.51400000000001</v>
      </c>
      <c r="G52" s="84">
        <v>899.51400000000001</v>
      </c>
      <c r="H52" s="84">
        <f t="shared" si="0"/>
        <v>0</v>
      </c>
      <c r="I52" s="78"/>
      <c r="J52" s="79" t="s">
        <v>211</v>
      </c>
    </row>
    <row r="53" spans="1:11" ht="18" customHeight="1">
      <c r="A53" s="51">
        <v>32</v>
      </c>
      <c r="B53" s="54" t="s">
        <v>267</v>
      </c>
      <c r="C53" s="96" t="s">
        <v>255</v>
      </c>
      <c r="D53" s="78"/>
      <c r="E53" s="84">
        <v>161.75800000000001</v>
      </c>
      <c r="F53" s="84">
        <v>161.75800000000001</v>
      </c>
      <c r="G53" s="84">
        <v>161.75800000000001</v>
      </c>
      <c r="H53" s="84">
        <f t="shared" si="0"/>
        <v>0</v>
      </c>
      <c r="I53" s="78"/>
      <c r="J53" s="79" t="s">
        <v>217</v>
      </c>
    </row>
    <row r="54" spans="1:11" ht="18" customHeight="1">
      <c r="A54" s="51">
        <v>33</v>
      </c>
      <c r="B54" s="54" t="s">
        <v>268</v>
      </c>
      <c r="C54" s="98" t="s">
        <v>269</v>
      </c>
      <c r="D54" s="78"/>
      <c r="E54" s="84">
        <v>393.68099999999998</v>
      </c>
      <c r="F54" s="84">
        <v>393.68099999999998</v>
      </c>
      <c r="G54" s="84">
        <v>393.68099999999998</v>
      </c>
      <c r="H54" s="84">
        <f t="shared" si="0"/>
        <v>0</v>
      </c>
      <c r="I54" s="78"/>
      <c r="J54" s="79" t="s">
        <v>211</v>
      </c>
    </row>
    <row r="55" spans="1:11" ht="20.25" customHeight="1">
      <c r="A55" s="51">
        <v>34</v>
      </c>
      <c r="B55" s="64" t="s">
        <v>270</v>
      </c>
      <c r="C55" s="96" t="s">
        <v>223</v>
      </c>
      <c r="D55" s="78"/>
      <c r="E55" s="97">
        <v>270.27</v>
      </c>
      <c r="F55" s="97">
        <v>270.27</v>
      </c>
      <c r="G55" s="84">
        <v>270.27</v>
      </c>
      <c r="H55" s="84">
        <f t="shared" si="0"/>
        <v>0</v>
      </c>
      <c r="I55" s="78"/>
      <c r="J55" s="79" t="s">
        <v>211</v>
      </c>
    </row>
    <row r="56" spans="1:11" ht="19.5" customHeight="1">
      <c r="A56" s="51">
        <v>35</v>
      </c>
      <c r="B56" s="54" t="s">
        <v>271</v>
      </c>
      <c r="C56" s="96" t="s">
        <v>255</v>
      </c>
      <c r="D56" s="78"/>
      <c r="E56" s="97">
        <v>566.66999999999996</v>
      </c>
      <c r="F56" s="97">
        <v>566.66999999999996</v>
      </c>
      <c r="G56" s="84">
        <v>566.66999999999996</v>
      </c>
      <c r="H56" s="84">
        <f t="shared" si="0"/>
        <v>0</v>
      </c>
      <c r="I56" s="78"/>
      <c r="J56" s="79" t="s">
        <v>211</v>
      </c>
    </row>
    <row r="57" spans="1:11" ht="17.25" customHeight="1">
      <c r="A57" s="51">
        <v>36</v>
      </c>
      <c r="B57" s="64" t="s">
        <v>272</v>
      </c>
      <c r="C57" s="96" t="s">
        <v>273</v>
      </c>
      <c r="D57" s="78"/>
      <c r="E57" s="84">
        <v>1208.3030000000001</v>
      </c>
      <c r="F57" s="97">
        <v>1208.3030000000001</v>
      </c>
      <c r="G57" s="84">
        <v>1208.3030000000001</v>
      </c>
      <c r="H57" s="84">
        <f t="shared" si="0"/>
        <v>0</v>
      </c>
      <c r="I57" s="78"/>
      <c r="J57" s="79" t="s">
        <v>211</v>
      </c>
    </row>
    <row r="58" spans="1:11" ht="19.5" customHeight="1">
      <c r="A58" s="51">
        <v>37</v>
      </c>
      <c r="B58" s="54" t="s">
        <v>274</v>
      </c>
      <c r="C58" s="98" t="s">
        <v>234</v>
      </c>
      <c r="D58" s="78"/>
      <c r="E58" s="84">
        <v>306.661</v>
      </c>
      <c r="F58" s="97">
        <v>306.661</v>
      </c>
      <c r="G58" s="84">
        <v>306.661</v>
      </c>
      <c r="H58" s="84">
        <f t="shared" si="0"/>
        <v>0</v>
      </c>
      <c r="I58" s="78"/>
      <c r="J58" s="79" t="s">
        <v>211</v>
      </c>
    </row>
    <row r="59" spans="1:11" ht="18.75" customHeight="1">
      <c r="A59" s="51">
        <v>38</v>
      </c>
      <c r="B59" s="54" t="s">
        <v>275</v>
      </c>
      <c r="C59" s="96" t="s">
        <v>276</v>
      </c>
      <c r="D59" s="78"/>
      <c r="E59" s="84">
        <v>156.09800000000001</v>
      </c>
      <c r="F59" s="97">
        <v>156.09800000000001</v>
      </c>
      <c r="G59" s="84">
        <v>156.09800000000001</v>
      </c>
      <c r="H59" s="84">
        <f t="shared" si="0"/>
        <v>0</v>
      </c>
      <c r="I59" s="78"/>
      <c r="J59" s="79" t="s">
        <v>211</v>
      </c>
    </row>
    <row r="60" spans="1:11" ht="18.75" customHeight="1">
      <c r="A60" s="51">
        <v>39</v>
      </c>
      <c r="B60" s="54" t="s">
        <v>277</v>
      </c>
      <c r="C60" s="96" t="s">
        <v>278</v>
      </c>
      <c r="D60" s="78"/>
      <c r="E60" s="97">
        <v>34668.129999999997</v>
      </c>
      <c r="F60" s="97">
        <v>34668.129999999997</v>
      </c>
      <c r="G60" s="84">
        <v>15600.657999999999</v>
      </c>
      <c r="H60" s="84">
        <f t="shared" si="0"/>
        <v>19067.471999999998</v>
      </c>
      <c r="I60" s="84"/>
      <c r="J60" s="79" t="s">
        <v>279</v>
      </c>
    </row>
    <row r="61" spans="1:11" ht="51" customHeight="1">
      <c r="A61" s="51">
        <v>40</v>
      </c>
      <c r="B61" s="54" t="s">
        <v>280</v>
      </c>
      <c r="C61" s="96" t="s">
        <v>281</v>
      </c>
      <c r="D61" s="78"/>
      <c r="E61" s="97">
        <v>57494.879999999997</v>
      </c>
      <c r="F61" s="97">
        <v>57494.879999999997</v>
      </c>
      <c r="G61" s="84">
        <v>20123.207999999999</v>
      </c>
      <c r="H61" s="84">
        <f t="shared" si="0"/>
        <v>37371.671999999999</v>
      </c>
      <c r="I61" s="84"/>
      <c r="J61" s="79" t="s">
        <v>200</v>
      </c>
    </row>
    <row r="62" spans="1:11" ht="17.25" customHeight="1">
      <c r="A62" s="51">
        <v>41</v>
      </c>
      <c r="B62" s="54" t="s">
        <v>282</v>
      </c>
      <c r="C62" s="96" t="s">
        <v>283</v>
      </c>
      <c r="D62" s="78"/>
      <c r="E62" s="97">
        <v>8465.75</v>
      </c>
      <c r="F62" s="97">
        <v>8465.75</v>
      </c>
      <c r="G62" s="97">
        <v>8465.75</v>
      </c>
      <c r="H62" s="84">
        <f t="shared" si="0"/>
        <v>0</v>
      </c>
      <c r="I62" s="78"/>
      <c r="J62" s="79" t="s">
        <v>279</v>
      </c>
    </row>
    <row r="63" spans="1:11" ht="54">
      <c r="A63" s="51">
        <v>42</v>
      </c>
      <c r="B63" s="54" t="s">
        <v>284</v>
      </c>
      <c r="C63" s="96">
        <v>2017</v>
      </c>
      <c r="D63" s="78"/>
      <c r="E63" s="97">
        <f>54149.2*10.3/100</f>
        <v>5577.3676000000005</v>
      </c>
      <c r="F63" s="97">
        <v>5577.3680000000004</v>
      </c>
      <c r="G63" s="97"/>
      <c r="H63" s="84">
        <v>5577.3680000000004</v>
      </c>
      <c r="I63" s="78"/>
      <c r="J63" s="79"/>
    </row>
    <row r="64" spans="1:11" ht="18" customHeight="1">
      <c r="A64" s="65"/>
      <c r="B64" s="66" t="s">
        <v>285</v>
      </c>
      <c r="C64" s="100"/>
      <c r="D64" s="94"/>
      <c r="E64" s="101">
        <f>SUM(E22:E63)</f>
        <v>131459.5336</v>
      </c>
      <c r="F64" s="101">
        <f t="shared" ref="F64:H64" si="1">SUM(F22:F63)</f>
        <v>131459.53399999999</v>
      </c>
      <c r="G64" s="101">
        <f t="shared" si="1"/>
        <v>69443.021999999997</v>
      </c>
      <c r="H64" s="101">
        <f t="shared" si="1"/>
        <v>62016.512000000002</v>
      </c>
      <c r="I64" s="102"/>
      <c r="J64" s="95"/>
      <c r="K64" s="68"/>
    </row>
    <row r="65" spans="1:11" ht="15" customHeight="1">
      <c r="B65" s="67" t="s">
        <v>286</v>
      </c>
      <c r="K65" s="69"/>
    </row>
    <row r="66" spans="1:11">
      <c r="A66" s="51">
        <v>1</v>
      </c>
      <c r="B66" s="52" t="s">
        <v>264</v>
      </c>
      <c r="C66" s="84" t="s">
        <v>266</v>
      </c>
      <c r="D66" s="78"/>
      <c r="E66" s="84">
        <v>843.15</v>
      </c>
      <c r="F66" s="84">
        <v>843.15</v>
      </c>
      <c r="G66" s="84">
        <v>843.15</v>
      </c>
      <c r="H66" s="78">
        <f>F66-G66</f>
        <v>0</v>
      </c>
      <c r="I66" s="83"/>
      <c r="J66" s="79" t="s">
        <v>217</v>
      </c>
      <c r="K66" s="69"/>
    </row>
    <row r="67" spans="1:11">
      <c r="A67" s="51">
        <v>2</v>
      </c>
      <c r="B67" s="52" t="s">
        <v>264</v>
      </c>
      <c r="C67" s="96" t="s">
        <v>214</v>
      </c>
      <c r="D67" s="78"/>
      <c r="E67" s="84">
        <v>1328.15</v>
      </c>
      <c r="F67" s="84">
        <v>1328.15</v>
      </c>
      <c r="G67" s="84">
        <v>1328.15</v>
      </c>
      <c r="H67" s="78">
        <f t="shared" ref="H67:H80" si="2">F67-G67</f>
        <v>0</v>
      </c>
      <c r="I67" s="83"/>
      <c r="J67" s="79" t="s">
        <v>217</v>
      </c>
    </row>
    <row r="68" spans="1:11">
      <c r="A68" s="51">
        <v>3</v>
      </c>
      <c r="B68" s="52" t="s">
        <v>264</v>
      </c>
      <c r="C68" s="96" t="s">
        <v>287</v>
      </c>
      <c r="D68" s="78"/>
      <c r="E68" s="84">
        <v>1772.5</v>
      </c>
      <c r="F68" s="84">
        <v>1772.5</v>
      </c>
      <c r="G68" s="84">
        <v>1772.5</v>
      </c>
      <c r="H68" s="78">
        <f t="shared" si="2"/>
        <v>0</v>
      </c>
      <c r="I68" s="83"/>
      <c r="J68" s="79" t="s">
        <v>217</v>
      </c>
    </row>
    <row r="69" spans="1:11">
      <c r="A69" s="51">
        <v>4</v>
      </c>
      <c r="B69" s="52" t="s">
        <v>264</v>
      </c>
      <c r="C69" s="96" t="s">
        <v>219</v>
      </c>
      <c r="D69" s="78"/>
      <c r="E69" s="84">
        <v>392.7</v>
      </c>
      <c r="F69" s="84">
        <v>392.7</v>
      </c>
      <c r="G69" s="84">
        <v>392.7</v>
      </c>
      <c r="H69" s="78">
        <f t="shared" si="2"/>
        <v>0</v>
      </c>
      <c r="I69" s="83"/>
      <c r="J69" s="79" t="s">
        <v>217</v>
      </c>
    </row>
    <row r="70" spans="1:11">
      <c r="A70" s="51">
        <v>5</v>
      </c>
      <c r="B70" s="52" t="s">
        <v>288</v>
      </c>
      <c r="C70" s="98" t="s">
        <v>266</v>
      </c>
      <c r="D70" s="78"/>
      <c r="E70" s="84">
        <v>392.7</v>
      </c>
      <c r="F70" s="84">
        <v>392.7</v>
      </c>
      <c r="G70" s="84">
        <v>392.7</v>
      </c>
      <c r="H70" s="78">
        <f t="shared" si="2"/>
        <v>0</v>
      </c>
      <c r="I70" s="83"/>
      <c r="J70" s="79" t="s">
        <v>217</v>
      </c>
    </row>
    <row r="71" spans="1:11">
      <c r="A71" s="51">
        <v>6</v>
      </c>
      <c r="B71" s="52" t="s">
        <v>264</v>
      </c>
      <c r="C71" s="96" t="s">
        <v>289</v>
      </c>
      <c r="D71" s="78"/>
      <c r="E71" s="84">
        <v>785.4</v>
      </c>
      <c r="F71" s="84">
        <v>785.4</v>
      </c>
      <c r="G71" s="84">
        <v>785.4</v>
      </c>
      <c r="H71" s="78">
        <f t="shared" si="2"/>
        <v>0</v>
      </c>
      <c r="I71" s="83"/>
      <c r="J71" s="79" t="s">
        <v>217</v>
      </c>
    </row>
    <row r="72" spans="1:11" s="22" customFormat="1">
      <c r="A72" s="51">
        <v>7</v>
      </c>
      <c r="B72" s="54" t="s">
        <v>290</v>
      </c>
      <c r="C72" s="96" t="s">
        <v>243</v>
      </c>
      <c r="D72" s="78"/>
      <c r="E72" s="84">
        <v>103.95</v>
      </c>
      <c r="F72" s="84">
        <v>103.95</v>
      </c>
      <c r="G72" s="84">
        <v>103.95</v>
      </c>
      <c r="H72" s="78">
        <f t="shared" si="2"/>
        <v>0</v>
      </c>
      <c r="I72" s="83"/>
      <c r="J72" s="79" t="s">
        <v>217</v>
      </c>
    </row>
    <row r="73" spans="1:11" s="22" customFormat="1">
      <c r="A73" s="51">
        <v>8</v>
      </c>
      <c r="B73" s="54" t="s">
        <v>290</v>
      </c>
      <c r="C73" s="96" t="s">
        <v>291</v>
      </c>
      <c r="D73" s="78"/>
      <c r="E73" s="84">
        <v>66.700999999999993</v>
      </c>
      <c r="F73" s="84">
        <v>66.700999999999993</v>
      </c>
      <c r="G73" s="84">
        <v>66.700999999999993</v>
      </c>
      <c r="H73" s="78">
        <f t="shared" si="2"/>
        <v>0</v>
      </c>
      <c r="I73" s="83"/>
      <c r="J73" s="79" t="s">
        <v>217</v>
      </c>
    </row>
    <row r="74" spans="1:11">
      <c r="A74" s="59">
        <v>9</v>
      </c>
      <c r="B74" s="70" t="s">
        <v>292</v>
      </c>
      <c r="C74" s="103" t="s">
        <v>293</v>
      </c>
      <c r="D74" s="90"/>
      <c r="E74" s="104">
        <v>105.105</v>
      </c>
      <c r="F74" s="104">
        <v>105.105</v>
      </c>
      <c r="G74" s="104">
        <v>105.105</v>
      </c>
      <c r="H74" s="90">
        <f t="shared" si="2"/>
        <v>0</v>
      </c>
      <c r="I74" s="92"/>
      <c r="J74" s="93" t="s">
        <v>217</v>
      </c>
    </row>
    <row r="75" spans="1:11">
      <c r="A75" s="59">
        <v>10</v>
      </c>
      <c r="B75" s="70" t="s">
        <v>292</v>
      </c>
      <c r="C75" s="105" t="s">
        <v>294</v>
      </c>
      <c r="D75" s="90"/>
      <c r="E75" s="104">
        <v>92.45</v>
      </c>
      <c r="F75" s="104">
        <v>92.45</v>
      </c>
      <c r="G75" s="104">
        <v>92.45</v>
      </c>
      <c r="H75" s="90">
        <f t="shared" si="2"/>
        <v>0</v>
      </c>
      <c r="I75" s="92"/>
      <c r="J75" s="93" t="s">
        <v>217</v>
      </c>
    </row>
    <row r="76" spans="1:11">
      <c r="A76" s="51">
        <v>11</v>
      </c>
      <c r="B76" s="54" t="s">
        <v>295</v>
      </c>
      <c r="C76" s="96" t="s">
        <v>223</v>
      </c>
      <c r="D76" s="78"/>
      <c r="E76" s="84">
        <v>92.4</v>
      </c>
      <c r="F76" s="84">
        <v>92.4</v>
      </c>
      <c r="G76" s="84">
        <v>92.4</v>
      </c>
      <c r="H76" s="78">
        <f t="shared" si="2"/>
        <v>0</v>
      </c>
      <c r="I76" s="83"/>
      <c r="J76" s="79" t="s">
        <v>217</v>
      </c>
    </row>
    <row r="77" spans="1:11">
      <c r="A77" s="51">
        <v>12</v>
      </c>
      <c r="B77" s="54" t="s">
        <v>296</v>
      </c>
      <c r="C77" s="96" t="s">
        <v>291</v>
      </c>
      <c r="D77" s="78"/>
      <c r="E77" s="84">
        <v>92.4</v>
      </c>
      <c r="F77" s="84">
        <v>92.4</v>
      </c>
      <c r="G77" s="84">
        <v>92.4</v>
      </c>
      <c r="H77" s="78">
        <f t="shared" si="2"/>
        <v>0</v>
      </c>
      <c r="I77" s="83"/>
      <c r="J77" s="79" t="s">
        <v>217</v>
      </c>
    </row>
    <row r="78" spans="1:11">
      <c r="A78" s="51">
        <v>13</v>
      </c>
      <c r="B78" s="54" t="s">
        <v>297</v>
      </c>
      <c r="C78" s="98" t="s">
        <v>298</v>
      </c>
      <c r="D78" s="78"/>
      <c r="E78" s="84">
        <v>358.05</v>
      </c>
      <c r="F78" s="84">
        <v>358.05</v>
      </c>
      <c r="G78" s="84">
        <v>358.05</v>
      </c>
      <c r="H78" s="78">
        <f t="shared" si="2"/>
        <v>0</v>
      </c>
      <c r="I78" s="83"/>
      <c r="J78" s="79" t="s">
        <v>299</v>
      </c>
    </row>
    <row r="79" spans="1:11">
      <c r="A79" s="51">
        <v>14</v>
      </c>
      <c r="B79" s="63" t="s">
        <v>300</v>
      </c>
      <c r="C79" s="96" t="s">
        <v>230</v>
      </c>
      <c r="D79" s="78"/>
      <c r="E79" s="99">
        <v>92.4</v>
      </c>
      <c r="F79" s="84">
        <v>92.4</v>
      </c>
      <c r="G79" s="84">
        <v>92.4</v>
      </c>
      <c r="H79" s="78">
        <f t="shared" si="2"/>
        <v>0</v>
      </c>
      <c r="I79" s="83"/>
      <c r="J79" s="79" t="s">
        <v>217</v>
      </c>
    </row>
    <row r="80" spans="1:11">
      <c r="A80" s="51">
        <v>15</v>
      </c>
      <c r="B80" s="63" t="s">
        <v>194</v>
      </c>
      <c r="C80" s="96" t="s">
        <v>195</v>
      </c>
      <c r="D80" s="78"/>
      <c r="E80" s="84">
        <v>415.8</v>
      </c>
      <c r="F80" s="84">
        <v>415.8</v>
      </c>
      <c r="G80" s="84">
        <v>415.8</v>
      </c>
      <c r="H80" s="78">
        <f t="shared" si="2"/>
        <v>0</v>
      </c>
      <c r="I80" s="83" t="s">
        <v>410</v>
      </c>
      <c r="J80" s="79" t="s">
        <v>299</v>
      </c>
    </row>
    <row r="81" spans="1:10" ht="54">
      <c r="A81" s="51">
        <v>16</v>
      </c>
      <c r="B81" s="54" t="s">
        <v>284</v>
      </c>
      <c r="C81" s="96">
        <v>2017</v>
      </c>
      <c r="D81" s="78"/>
      <c r="E81" s="97">
        <f>54149.2*5.1/100</f>
        <v>2761.6091999999999</v>
      </c>
      <c r="F81" s="97">
        <f>54149.2*5.1/100</f>
        <v>2761.6091999999999</v>
      </c>
      <c r="G81" s="97"/>
      <c r="H81" s="97">
        <f>54149.2*5.1/100</f>
        <v>2761.6091999999999</v>
      </c>
      <c r="I81" s="83"/>
      <c r="J81" s="79"/>
    </row>
    <row r="82" spans="1:10">
      <c r="A82" s="61"/>
      <c r="B82" s="71" t="s">
        <v>208</v>
      </c>
      <c r="C82" s="94"/>
      <c r="D82" s="94"/>
      <c r="E82" s="94">
        <f>SUM(E66:E81)</f>
        <v>9695.4651999999987</v>
      </c>
      <c r="F82" s="94">
        <f t="shared" ref="F82:H82" si="3">SUM(F66:F81)</f>
        <v>9695.4651999999987</v>
      </c>
      <c r="G82" s="94">
        <f t="shared" si="3"/>
        <v>6933.8559999999979</v>
      </c>
      <c r="H82" s="94">
        <f t="shared" si="3"/>
        <v>2761.6091999999999</v>
      </c>
      <c r="I82" s="94"/>
      <c r="J82" s="95"/>
    </row>
    <row r="83" spans="1:10">
      <c r="B83" s="72" t="s">
        <v>301</v>
      </c>
    </row>
    <row r="84" spans="1:10" ht="27.75" customHeight="1">
      <c r="A84" s="51">
        <v>1</v>
      </c>
      <c r="B84" s="52" t="s">
        <v>282</v>
      </c>
      <c r="C84" s="84" t="s">
        <v>225</v>
      </c>
      <c r="D84" s="78"/>
      <c r="E84" s="84">
        <v>4914.1000000000004</v>
      </c>
      <c r="F84" s="84">
        <v>4914.1000000000004</v>
      </c>
      <c r="G84" s="84">
        <v>4914.1000000000004</v>
      </c>
      <c r="H84" s="78">
        <f>F84-G84</f>
        <v>0</v>
      </c>
      <c r="I84" s="83"/>
      <c r="J84" s="114" t="s">
        <v>406</v>
      </c>
    </row>
    <row r="85" spans="1:10">
      <c r="A85" s="51">
        <v>2</v>
      </c>
      <c r="B85" s="52" t="s">
        <v>302</v>
      </c>
      <c r="C85" s="96" t="s">
        <v>303</v>
      </c>
      <c r="D85" s="78"/>
      <c r="E85" s="84">
        <f>3509.434+837.1</f>
        <v>4346.5340000000006</v>
      </c>
      <c r="F85" s="84">
        <f>E85</f>
        <v>4346.5340000000006</v>
      </c>
      <c r="G85" s="84">
        <f>F85</f>
        <v>4346.5340000000006</v>
      </c>
      <c r="H85" s="78">
        <f t="shared" ref="H85:H94" si="4">F85-G85</f>
        <v>0</v>
      </c>
      <c r="I85" s="83"/>
      <c r="J85" s="79" t="s">
        <v>304</v>
      </c>
    </row>
    <row r="86" spans="1:10">
      <c r="A86" s="51">
        <v>3</v>
      </c>
      <c r="B86" s="52" t="s">
        <v>300</v>
      </c>
      <c r="C86" s="96" t="s">
        <v>269</v>
      </c>
      <c r="D86" s="78"/>
      <c r="E86" s="84">
        <v>1540.2</v>
      </c>
      <c r="F86" s="84">
        <v>1540.2</v>
      </c>
      <c r="G86" s="84">
        <v>1540.2</v>
      </c>
      <c r="H86" s="78">
        <f t="shared" si="4"/>
        <v>0</v>
      </c>
      <c r="I86" s="83" t="s">
        <v>414</v>
      </c>
      <c r="J86" s="79"/>
    </row>
    <row r="87" spans="1:10">
      <c r="A87" s="51">
        <v>4</v>
      </c>
      <c r="B87" s="53" t="s">
        <v>305</v>
      </c>
      <c r="C87" s="96" t="s">
        <v>245</v>
      </c>
      <c r="D87" s="78"/>
      <c r="E87" s="84">
        <v>2124</v>
      </c>
      <c r="F87" s="84">
        <v>2124</v>
      </c>
      <c r="G87" s="84">
        <v>2124</v>
      </c>
      <c r="H87" s="78">
        <f t="shared" si="4"/>
        <v>0</v>
      </c>
      <c r="I87" s="83"/>
      <c r="J87" s="79" t="s">
        <v>304</v>
      </c>
    </row>
    <row r="88" spans="1:10" ht="29.25" customHeight="1">
      <c r="A88" s="51">
        <v>5</v>
      </c>
      <c r="B88" s="52" t="s">
        <v>307</v>
      </c>
      <c r="C88" s="98" t="s">
        <v>308</v>
      </c>
      <c r="D88" s="78" t="s">
        <v>309</v>
      </c>
      <c r="E88" s="84">
        <v>753.6</v>
      </c>
      <c r="F88" s="84">
        <v>753.6</v>
      </c>
      <c r="G88" s="84">
        <v>753.6</v>
      </c>
      <c r="H88" s="78">
        <f t="shared" si="4"/>
        <v>0</v>
      </c>
      <c r="I88" s="83"/>
      <c r="J88" s="79" t="s">
        <v>306</v>
      </c>
    </row>
    <row r="89" spans="1:10" ht="27">
      <c r="A89" s="51">
        <v>6</v>
      </c>
      <c r="B89" s="52" t="s">
        <v>310</v>
      </c>
      <c r="C89" s="98" t="s">
        <v>216</v>
      </c>
      <c r="D89" s="78"/>
      <c r="E89" s="84">
        <v>561.5</v>
      </c>
      <c r="F89" s="84">
        <v>561.5</v>
      </c>
      <c r="G89" s="84">
        <v>561.5</v>
      </c>
      <c r="H89" s="78">
        <f t="shared" si="4"/>
        <v>0</v>
      </c>
      <c r="I89" s="83"/>
      <c r="J89" s="79" t="s">
        <v>306</v>
      </c>
    </row>
    <row r="90" spans="1:10">
      <c r="A90" s="51">
        <v>7</v>
      </c>
      <c r="B90" s="52" t="s">
        <v>518</v>
      </c>
      <c r="C90" s="98" t="s">
        <v>519</v>
      </c>
      <c r="D90" s="78" t="s">
        <v>521</v>
      </c>
      <c r="E90" s="84">
        <v>1890</v>
      </c>
      <c r="F90" s="84">
        <f>E90*500</f>
        <v>945000</v>
      </c>
      <c r="G90" s="84"/>
      <c r="H90" s="78">
        <f>F90-G90</f>
        <v>945000</v>
      </c>
      <c r="I90" s="83"/>
      <c r="J90" s="114"/>
    </row>
    <row r="91" spans="1:10" ht="27">
      <c r="A91" s="51">
        <v>8</v>
      </c>
      <c r="B91" s="52" t="s">
        <v>311</v>
      </c>
      <c r="C91" s="98" t="s">
        <v>312</v>
      </c>
      <c r="D91" s="78"/>
      <c r="E91" s="84">
        <v>39611.237000000001</v>
      </c>
      <c r="F91" s="84">
        <v>39611.237000000001</v>
      </c>
      <c r="G91" s="84">
        <v>39611.237000000001</v>
      </c>
      <c r="H91" s="78">
        <f t="shared" si="4"/>
        <v>0</v>
      </c>
      <c r="I91" s="83"/>
      <c r="J91" s="114" t="s">
        <v>408</v>
      </c>
    </row>
    <row r="92" spans="1:10" ht="27">
      <c r="A92" s="51">
        <v>9</v>
      </c>
      <c r="B92" s="52" t="s">
        <v>313</v>
      </c>
      <c r="C92" s="96" t="s">
        <v>303</v>
      </c>
      <c r="D92" s="78" t="s">
        <v>309</v>
      </c>
      <c r="E92" s="84">
        <v>573.5</v>
      </c>
      <c r="F92" s="84">
        <v>573.5</v>
      </c>
      <c r="G92" s="84">
        <v>573.5</v>
      </c>
      <c r="H92" s="78">
        <f t="shared" si="4"/>
        <v>0</v>
      </c>
      <c r="I92" s="83"/>
      <c r="J92" s="114" t="s">
        <v>409</v>
      </c>
    </row>
    <row r="93" spans="1:10" ht="27">
      <c r="A93" s="51">
        <v>10</v>
      </c>
      <c r="B93" s="52" t="s">
        <v>314</v>
      </c>
      <c r="C93" s="96" t="s">
        <v>223</v>
      </c>
      <c r="D93" s="78" t="s">
        <v>315</v>
      </c>
      <c r="E93" s="84">
        <f>1014.9/3</f>
        <v>338.3</v>
      </c>
      <c r="F93" s="84">
        <v>1014.9</v>
      </c>
      <c r="G93" s="84">
        <v>1014.9</v>
      </c>
      <c r="H93" s="78">
        <f t="shared" si="4"/>
        <v>0</v>
      </c>
      <c r="I93" s="83"/>
      <c r="J93" s="114" t="s">
        <v>409</v>
      </c>
    </row>
    <row r="94" spans="1:10">
      <c r="A94" s="51">
        <v>11</v>
      </c>
      <c r="B94" s="52" t="s">
        <v>316</v>
      </c>
      <c r="C94" s="96" t="s">
        <v>278</v>
      </c>
      <c r="D94" s="78"/>
      <c r="E94" s="82">
        <v>70000</v>
      </c>
      <c r="F94" s="82">
        <v>70000</v>
      </c>
      <c r="G94" s="82">
        <v>28000</v>
      </c>
      <c r="H94" s="81">
        <f t="shared" si="4"/>
        <v>42000</v>
      </c>
      <c r="I94" s="83"/>
      <c r="J94" s="79"/>
    </row>
    <row r="95" spans="1:10" ht="27">
      <c r="A95" s="51">
        <v>12</v>
      </c>
      <c r="B95" s="52" t="s">
        <v>317</v>
      </c>
      <c r="C95" s="96" t="s">
        <v>283</v>
      </c>
      <c r="D95" s="78"/>
      <c r="E95" s="82">
        <v>358</v>
      </c>
      <c r="F95" s="82">
        <v>358</v>
      </c>
      <c r="G95" s="82">
        <v>358</v>
      </c>
      <c r="H95" s="78"/>
      <c r="I95" s="83"/>
      <c r="J95" s="79" t="s">
        <v>217</v>
      </c>
    </row>
    <row r="96" spans="1:10">
      <c r="A96" s="61"/>
      <c r="B96" s="73" t="s">
        <v>285</v>
      </c>
      <c r="C96" s="100"/>
      <c r="D96" s="94"/>
      <c r="E96" s="94">
        <f>SUM(E84:E95)</f>
        <v>127010.97100000001</v>
      </c>
      <c r="F96" s="94">
        <f>SUM(F84:F95)</f>
        <v>1070797.571</v>
      </c>
      <c r="G96" s="94">
        <f>SUM(G84:G95)</f>
        <v>83797.570999999996</v>
      </c>
      <c r="H96" s="106">
        <f>SUM(H84:H95)</f>
        <v>987000</v>
      </c>
      <c r="I96" s="94"/>
      <c r="J96" s="94"/>
    </row>
    <row r="97" spans="1:10">
      <c r="B97" s="67" t="s">
        <v>318</v>
      </c>
    </row>
    <row r="98" spans="1:10">
      <c r="A98" s="51">
        <v>1</v>
      </c>
      <c r="B98" s="52" t="s">
        <v>319</v>
      </c>
      <c r="C98" s="84" t="s">
        <v>291</v>
      </c>
      <c r="D98" s="78"/>
      <c r="E98" s="84">
        <v>1397.261</v>
      </c>
      <c r="F98" s="84">
        <v>1397.261</v>
      </c>
      <c r="G98" s="84">
        <v>1397.261</v>
      </c>
      <c r="H98" s="84">
        <f>F98-G98</f>
        <v>0</v>
      </c>
      <c r="I98" s="78"/>
      <c r="J98" s="79" t="s">
        <v>217</v>
      </c>
    </row>
    <row r="99" spans="1:10">
      <c r="A99" s="51">
        <v>2</v>
      </c>
      <c r="B99" s="52" t="s">
        <v>320</v>
      </c>
      <c r="C99" s="96" t="s">
        <v>321</v>
      </c>
      <c r="D99" s="78"/>
      <c r="E99" s="84">
        <v>486</v>
      </c>
      <c r="F99" s="84">
        <v>486</v>
      </c>
      <c r="G99" s="84">
        <v>486</v>
      </c>
      <c r="H99" s="84">
        <f t="shared" ref="H99:H112" si="5">F99-G99</f>
        <v>0</v>
      </c>
      <c r="I99" s="78"/>
      <c r="J99" s="79" t="s">
        <v>217</v>
      </c>
    </row>
    <row r="100" spans="1:10">
      <c r="A100" s="51">
        <v>3</v>
      </c>
      <c r="B100" s="52" t="s">
        <v>322</v>
      </c>
      <c r="C100" s="96" t="s">
        <v>323</v>
      </c>
      <c r="D100" s="78"/>
      <c r="E100" s="84">
        <v>886.23099999999999</v>
      </c>
      <c r="F100" s="84">
        <v>886.23099999999999</v>
      </c>
      <c r="G100" s="84">
        <v>886.23099999999999</v>
      </c>
      <c r="H100" s="84">
        <f t="shared" si="5"/>
        <v>0</v>
      </c>
      <c r="I100" s="78"/>
      <c r="J100" s="79" t="s">
        <v>217</v>
      </c>
    </row>
    <row r="101" spans="1:10">
      <c r="A101" s="51">
        <v>4</v>
      </c>
      <c r="B101" s="52" t="s">
        <v>324</v>
      </c>
      <c r="C101" s="96" t="s">
        <v>255</v>
      </c>
      <c r="D101" s="78"/>
      <c r="E101" s="84">
        <v>1102.9000000000001</v>
      </c>
      <c r="F101" s="84">
        <v>1102.9000000000001</v>
      </c>
      <c r="G101" s="84">
        <v>1102.9000000000001</v>
      </c>
      <c r="H101" s="84">
        <f t="shared" si="5"/>
        <v>0</v>
      </c>
      <c r="I101" s="78"/>
      <c r="J101" s="79" t="s">
        <v>325</v>
      </c>
    </row>
    <row r="102" spans="1:10">
      <c r="A102" s="51">
        <v>5</v>
      </c>
      <c r="B102" s="52" t="s">
        <v>326</v>
      </c>
      <c r="C102" s="98" t="s">
        <v>312</v>
      </c>
      <c r="D102" s="78"/>
      <c r="E102" s="84">
        <v>437.6</v>
      </c>
      <c r="F102" s="84">
        <v>437.6</v>
      </c>
      <c r="G102" s="84">
        <v>437.6</v>
      </c>
      <c r="H102" s="84">
        <f t="shared" si="5"/>
        <v>0</v>
      </c>
      <c r="I102" s="78"/>
      <c r="J102" s="79" t="s">
        <v>325</v>
      </c>
    </row>
    <row r="103" spans="1:10">
      <c r="A103" s="51">
        <v>6</v>
      </c>
      <c r="B103" s="52" t="s">
        <v>327</v>
      </c>
      <c r="C103" s="96" t="s">
        <v>328</v>
      </c>
      <c r="D103" s="78"/>
      <c r="E103" s="84">
        <v>270.71899999999999</v>
      </c>
      <c r="F103" s="84">
        <v>270.71899999999999</v>
      </c>
      <c r="G103" s="84">
        <v>270.71899999999999</v>
      </c>
      <c r="H103" s="84">
        <f t="shared" si="5"/>
        <v>0</v>
      </c>
      <c r="I103" s="78"/>
      <c r="J103" s="79" t="s">
        <v>325</v>
      </c>
    </row>
    <row r="104" spans="1:10">
      <c r="A104" s="51">
        <v>7</v>
      </c>
      <c r="B104" s="54" t="s">
        <v>329</v>
      </c>
      <c r="C104" s="96" t="s">
        <v>245</v>
      </c>
      <c r="D104" s="78"/>
      <c r="E104" s="84">
        <v>46.633000000000003</v>
      </c>
      <c r="F104" s="84">
        <v>46.633000000000003</v>
      </c>
      <c r="G104" s="84">
        <v>46.633000000000003</v>
      </c>
      <c r="H104" s="84">
        <f t="shared" si="5"/>
        <v>0</v>
      </c>
      <c r="I104" s="78"/>
      <c r="J104" s="79" t="s">
        <v>325</v>
      </c>
    </row>
    <row r="105" spans="1:10">
      <c r="A105" s="51">
        <v>8</v>
      </c>
      <c r="B105" s="54" t="s">
        <v>330</v>
      </c>
      <c r="C105" s="96" t="s">
        <v>255</v>
      </c>
      <c r="D105" s="78"/>
      <c r="E105" s="84">
        <v>261.28699999999998</v>
      </c>
      <c r="F105" s="84">
        <v>261.28699999999998</v>
      </c>
      <c r="G105" s="84">
        <v>261.28699999999998</v>
      </c>
      <c r="H105" s="84">
        <f t="shared" si="5"/>
        <v>0</v>
      </c>
      <c r="I105" s="78"/>
      <c r="J105" s="79" t="s">
        <v>217</v>
      </c>
    </row>
    <row r="106" spans="1:10">
      <c r="A106" s="51">
        <v>9</v>
      </c>
      <c r="B106" s="54" t="s">
        <v>331</v>
      </c>
      <c r="C106" s="98" t="s">
        <v>253</v>
      </c>
      <c r="D106" s="78"/>
      <c r="E106" s="84">
        <v>807.9</v>
      </c>
      <c r="F106" s="84">
        <v>807.9</v>
      </c>
      <c r="G106" s="84">
        <v>807.9</v>
      </c>
      <c r="H106" s="84">
        <f t="shared" si="5"/>
        <v>0</v>
      </c>
      <c r="I106" s="78"/>
      <c r="J106" s="79" t="s">
        <v>217</v>
      </c>
    </row>
    <row r="107" spans="1:10">
      <c r="A107" s="51">
        <v>10</v>
      </c>
      <c r="B107" s="54" t="s">
        <v>251</v>
      </c>
      <c r="C107" s="96" t="s">
        <v>303</v>
      </c>
      <c r="D107" s="78"/>
      <c r="E107" s="84">
        <v>1803.1</v>
      </c>
      <c r="F107" s="84">
        <v>1803.1</v>
      </c>
      <c r="G107" s="84">
        <v>1803.1</v>
      </c>
      <c r="H107" s="84">
        <f t="shared" si="5"/>
        <v>0</v>
      </c>
      <c r="I107" s="78"/>
      <c r="J107" s="79" t="s">
        <v>217</v>
      </c>
    </row>
    <row r="108" spans="1:10">
      <c r="A108" s="51">
        <v>11</v>
      </c>
      <c r="B108" s="54" t="s">
        <v>332</v>
      </c>
      <c r="C108" s="96" t="s">
        <v>333</v>
      </c>
      <c r="D108" s="78"/>
      <c r="E108" s="84">
        <v>1761.49</v>
      </c>
      <c r="F108" s="84">
        <v>1761.49</v>
      </c>
      <c r="G108" s="84">
        <v>1761.49</v>
      </c>
      <c r="H108" s="84">
        <f t="shared" si="5"/>
        <v>0</v>
      </c>
      <c r="I108" s="78"/>
      <c r="J108" s="79" t="s">
        <v>334</v>
      </c>
    </row>
    <row r="109" spans="1:10">
      <c r="A109" s="51">
        <v>12</v>
      </c>
      <c r="B109" s="54" t="s">
        <v>297</v>
      </c>
      <c r="C109" s="96" t="s">
        <v>287</v>
      </c>
      <c r="D109" s="78"/>
      <c r="E109" s="84">
        <v>393.8</v>
      </c>
      <c r="F109" s="84">
        <v>393.8</v>
      </c>
      <c r="G109" s="84">
        <v>393.8</v>
      </c>
      <c r="H109" s="84">
        <f t="shared" si="5"/>
        <v>0</v>
      </c>
      <c r="I109" s="78"/>
      <c r="J109" s="79" t="s">
        <v>200</v>
      </c>
    </row>
    <row r="110" spans="1:10">
      <c r="A110" s="51">
        <v>13</v>
      </c>
      <c r="B110" s="54" t="s">
        <v>194</v>
      </c>
      <c r="C110" s="96" t="s">
        <v>323</v>
      </c>
      <c r="D110" s="78"/>
      <c r="E110" s="84">
        <v>4908.75</v>
      </c>
      <c r="F110" s="84">
        <v>4908.75</v>
      </c>
      <c r="G110" s="84">
        <v>4908.75</v>
      </c>
      <c r="H110" s="84">
        <f t="shared" si="5"/>
        <v>0</v>
      </c>
      <c r="I110" s="78"/>
      <c r="J110" s="79" t="s">
        <v>325</v>
      </c>
    </row>
    <row r="111" spans="1:10">
      <c r="A111" s="51">
        <v>14</v>
      </c>
      <c r="B111" s="74" t="s">
        <v>335</v>
      </c>
      <c r="C111" s="96" t="s">
        <v>336</v>
      </c>
      <c r="D111" s="78"/>
      <c r="E111" s="84">
        <v>66.099999999999994</v>
      </c>
      <c r="F111" s="84">
        <v>66.099999999999994</v>
      </c>
      <c r="G111" s="84">
        <v>66.099999999999994</v>
      </c>
      <c r="H111" s="84">
        <f t="shared" si="5"/>
        <v>0</v>
      </c>
      <c r="I111" s="83"/>
      <c r="J111" s="79"/>
    </row>
    <row r="112" spans="1:10" ht="54">
      <c r="A112" s="51">
        <v>15</v>
      </c>
      <c r="B112" s="54" t="s">
        <v>284</v>
      </c>
      <c r="C112" s="96" t="s">
        <v>337</v>
      </c>
      <c r="D112" s="78"/>
      <c r="E112" s="97">
        <f>54149.2*12/100</f>
        <v>6497.9039999999986</v>
      </c>
      <c r="F112" s="97">
        <f>54149.2*12/100</f>
        <v>6497.9039999999986</v>
      </c>
      <c r="G112" s="82">
        <v>0</v>
      </c>
      <c r="H112" s="84">
        <f t="shared" si="5"/>
        <v>6497.9039999999986</v>
      </c>
      <c r="I112" s="83"/>
      <c r="J112" s="79"/>
    </row>
    <row r="113" spans="1:10">
      <c r="A113" s="61"/>
      <c r="B113" s="73" t="s">
        <v>285</v>
      </c>
      <c r="C113" s="100"/>
      <c r="D113" s="94"/>
      <c r="E113" s="107">
        <f>SUM(E98:E112)</f>
        <v>21127.674999999996</v>
      </c>
      <c r="F113" s="107">
        <f t="shared" ref="F113:H113" si="6">SUM(F98:F112)</f>
        <v>21127.674999999996</v>
      </c>
      <c r="G113" s="107">
        <f t="shared" si="6"/>
        <v>14629.770999999999</v>
      </c>
      <c r="H113" s="107">
        <f t="shared" si="6"/>
        <v>6497.9039999999986</v>
      </c>
      <c r="I113" s="107"/>
      <c r="J113" s="95"/>
    </row>
    <row r="114" spans="1:10">
      <c r="B114" s="72" t="s">
        <v>338</v>
      </c>
      <c r="J114" s="113"/>
    </row>
    <row r="115" spans="1:10">
      <c r="A115" s="51">
        <v>1</v>
      </c>
      <c r="B115" s="52" t="s">
        <v>264</v>
      </c>
      <c r="C115" s="84" t="s">
        <v>339</v>
      </c>
      <c r="D115" s="78"/>
      <c r="E115" s="84">
        <v>22712.68</v>
      </c>
      <c r="F115" s="84">
        <v>22712.68</v>
      </c>
      <c r="G115" s="84">
        <v>22712.68</v>
      </c>
      <c r="H115" s="84">
        <v>0</v>
      </c>
      <c r="I115" s="78"/>
      <c r="J115" s="79" t="s">
        <v>217</v>
      </c>
    </row>
    <row r="116" spans="1:10">
      <c r="A116" s="51">
        <v>2</v>
      </c>
      <c r="B116" s="52" t="s">
        <v>340</v>
      </c>
      <c r="C116" s="96" t="s">
        <v>216</v>
      </c>
      <c r="D116" s="78"/>
      <c r="E116" s="84">
        <v>190.74799999999999</v>
      </c>
      <c r="F116" s="84">
        <v>190.74799999999999</v>
      </c>
      <c r="G116" s="84">
        <v>190.74799999999999</v>
      </c>
      <c r="H116" s="84">
        <v>0</v>
      </c>
      <c r="I116" s="78"/>
      <c r="J116" s="79" t="s">
        <v>217</v>
      </c>
    </row>
    <row r="117" spans="1:10">
      <c r="A117" s="51">
        <v>3</v>
      </c>
      <c r="B117" s="52" t="s">
        <v>341</v>
      </c>
      <c r="C117" s="96" t="s">
        <v>303</v>
      </c>
      <c r="D117" s="78"/>
      <c r="E117" s="84">
        <v>672.84500000000003</v>
      </c>
      <c r="F117" s="84">
        <v>672.84500000000003</v>
      </c>
      <c r="G117" s="84">
        <v>672.84500000000003</v>
      </c>
      <c r="H117" s="84">
        <f t="shared" ref="H117:H125" si="7">F117-G117</f>
        <v>0</v>
      </c>
      <c r="I117" s="78"/>
      <c r="J117" s="79" t="s">
        <v>217</v>
      </c>
    </row>
    <row r="118" spans="1:10">
      <c r="A118" s="51">
        <v>4</v>
      </c>
      <c r="B118" s="52" t="s">
        <v>342</v>
      </c>
      <c r="C118" s="96" t="s">
        <v>323</v>
      </c>
      <c r="D118" s="78"/>
      <c r="E118" s="84">
        <v>12559.47</v>
      </c>
      <c r="F118" s="84">
        <v>12559.47</v>
      </c>
      <c r="G118" s="84">
        <v>12559.47</v>
      </c>
      <c r="H118" s="84">
        <f t="shared" si="7"/>
        <v>0</v>
      </c>
      <c r="I118" s="78"/>
      <c r="J118" s="79" t="s">
        <v>343</v>
      </c>
    </row>
    <row r="119" spans="1:10">
      <c r="A119" s="51">
        <v>5</v>
      </c>
      <c r="B119" s="52" t="s">
        <v>344</v>
      </c>
      <c r="C119" s="98" t="s">
        <v>283</v>
      </c>
      <c r="D119" s="78"/>
      <c r="E119" s="84">
        <v>9108.9079999999994</v>
      </c>
      <c r="F119" s="84">
        <v>9108.9079999999994</v>
      </c>
      <c r="G119" s="84">
        <v>9108.9079999999994</v>
      </c>
      <c r="H119" s="84">
        <f t="shared" si="7"/>
        <v>0</v>
      </c>
      <c r="I119" s="78"/>
      <c r="J119" s="79" t="s">
        <v>343</v>
      </c>
    </row>
    <row r="120" spans="1:10">
      <c r="A120" s="51">
        <v>6</v>
      </c>
      <c r="B120" s="52" t="s">
        <v>345</v>
      </c>
      <c r="C120" s="96" t="s">
        <v>239</v>
      </c>
      <c r="D120" s="78"/>
      <c r="E120" s="84">
        <v>375.375</v>
      </c>
      <c r="F120" s="84">
        <v>375.375</v>
      </c>
      <c r="G120" s="84">
        <v>375.375</v>
      </c>
      <c r="H120" s="84">
        <f t="shared" si="7"/>
        <v>0</v>
      </c>
      <c r="I120" s="78"/>
      <c r="J120" s="79" t="s">
        <v>217</v>
      </c>
    </row>
    <row r="121" spans="1:10">
      <c r="A121" s="51">
        <v>7</v>
      </c>
      <c r="B121" s="54" t="s">
        <v>346</v>
      </c>
      <c r="C121" s="96" t="s">
        <v>347</v>
      </c>
      <c r="D121" s="78"/>
      <c r="E121" s="84">
        <v>1904.768</v>
      </c>
      <c r="F121" s="84">
        <v>1904.768</v>
      </c>
      <c r="G121" s="84">
        <v>1904.768</v>
      </c>
      <c r="H121" s="84">
        <f t="shared" si="7"/>
        <v>0</v>
      </c>
      <c r="I121" s="78"/>
      <c r="J121" s="79" t="s">
        <v>343</v>
      </c>
    </row>
    <row r="122" spans="1:10">
      <c r="A122" s="51">
        <v>8</v>
      </c>
      <c r="B122" s="54" t="s">
        <v>348</v>
      </c>
      <c r="C122" s="98" t="s">
        <v>349</v>
      </c>
      <c r="D122" s="78"/>
      <c r="E122" s="84">
        <v>348.75200000000001</v>
      </c>
      <c r="F122" s="84">
        <v>348.75200000000001</v>
      </c>
      <c r="G122" s="84">
        <v>348.75200000000001</v>
      </c>
      <c r="H122" s="84">
        <f t="shared" si="7"/>
        <v>0</v>
      </c>
      <c r="I122" s="78"/>
      <c r="J122" s="79" t="s">
        <v>217</v>
      </c>
    </row>
    <row r="123" spans="1:10">
      <c r="A123" s="51">
        <v>9</v>
      </c>
      <c r="B123" s="54" t="s">
        <v>350</v>
      </c>
      <c r="C123" s="96" t="s">
        <v>198</v>
      </c>
      <c r="D123" s="78"/>
      <c r="E123" s="84">
        <v>23.1</v>
      </c>
      <c r="F123" s="84">
        <v>23.1</v>
      </c>
      <c r="G123" s="84">
        <v>23.1</v>
      </c>
      <c r="H123" s="84">
        <f t="shared" si="7"/>
        <v>0</v>
      </c>
      <c r="I123" s="78"/>
      <c r="J123" s="79" t="s">
        <v>217</v>
      </c>
    </row>
    <row r="124" spans="1:10">
      <c r="A124" s="51">
        <v>10</v>
      </c>
      <c r="B124" s="54" t="s">
        <v>351</v>
      </c>
      <c r="C124" s="96" t="s">
        <v>303</v>
      </c>
      <c r="D124" s="78"/>
      <c r="E124" s="84">
        <v>194.63300000000001</v>
      </c>
      <c r="F124" s="84">
        <v>194.63300000000001</v>
      </c>
      <c r="G124" s="84">
        <v>194.63300000000001</v>
      </c>
      <c r="H124" s="84">
        <v>0</v>
      </c>
      <c r="I124" s="78"/>
      <c r="J124" s="79" t="s">
        <v>217</v>
      </c>
    </row>
    <row r="125" spans="1:10">
      <c r="A125" s="51">
        <v>11</v>
      </c>
      <c r="B125" s="54" t="s">
        <v>194</v>
      </c>
      <c r="C125" s="96" t="s">
        <v>283</v>
      </c>
      <c r="D125" s="78"/>
      <c r="E125" s="84">
        <v>3118.5</v>
      </c>
      <c r="F125" s="84">
        <v>3118.5</v>
      </c>
      <c r="G125" s="84">
        <v>3118.5</v>
      </c>
      <c r="H125" s="84">
        <f t="shared" si="7"/>
        <v>0</v>
      </c>
      <c r="I125" s="78" t="s">
        <v>411</v>
      </c>
      <c r="J125" s="79" t="s">
        <v>343</v>
      </c>
    </row>
    <row r="126" spans="1:10">
      <c r="A126" s="61"/>
      <c r="B126" s="62" t="s">
        <v>285</v>
      </c>
      <c r="C126" s="94"/>
      <c r="D126" s="94"/>
      <c r="E126" s="94">
        <f>SUM(E115:E125)</f>
        <v>51209.778999999995</v>
      </c>
      <c r="F126" s="94">
        <f t="shared" ref="F126:H126" si="8">SUM(F115:F125)</f>
        <v>51209.778999999995</v>
      </c>
      <c r="G126" s="94">
        <f t="shared" si="8"/>
        <v>51209.778999999995</v>
      </c>
      <c r="H126" s="94">
        <f t="shared" si="8"/>
        <v>0</v>
      </c>
      <c r="I126" s="94"/>
      <c r="J126" s="108"/>
    </row>
    <row r="127" spans="1:10">
      <c r="B127" s="72" t="s">
        <v>352</v>
      </c>
    </row>
    <row r="128" spans="1:10" ht="28.5" customHeight="1">
      <c r="A128" s="51">
        <v>1</v>
      </c>
      <c r="B128" s="52" t="s">
        <v>194</v>
      </c>
      <c r="C128" s="84" t="s">
        <v>303</v>
      </c>
      <c r="D128" s="78"/>
      <c r="E128" s="97">
        <v>410</v>
      </c>
      <c r="F128" s="97">
        <v>410</v>
      </c>
      <c r="G128" s="97">
        <v>410</v>
      </c>
      <c r="H128" s="84">
        <v>0</v>
      </c>
      <c r="I128" s="78"/>
      <c r="J128" s="114" t="s">
        <v>407</v>
      </c>
    </row>
    <row r="129" spans="1:12">
      <c r="A129" s="61"/>
      <c r="B129" s="62" t="s">
        <v>285</v>
      </c>
      <c r="C129" s="94"/>
      <c r="D129" s="94"/>
      <c r="E129" s="101">
        <v>410</v>
      </c>
      <c r="F129" s="101">
        <v>410</v>
      </c>
      <c r="G129" s="101">
        <v>410</v>
      </c>
      <c r="H129" s="94">
        <f>SUM(H118:H128)</f>
        <v>0</v>
      </c>
      <c r="I129" s="94"/>
      <c r="J129" s="108"/>
    </row>
    <row r="131" spans="1:12">
      <c r="A131" s="75"/>
      <c r="B131" s="76" t="s">
        <v>285</v>
      </c>
      <c r="C131" s="109"/>
      <c r="D131" s="109"/>
      <c r="E131" s="111">
        <f>E20+E64+E82+E96+E113+E126+E129</f>
        <v>808091.00580000004</v>
      </c>
      <c r="F131" s="111">
        <f>F20+F64+F82+F96+F113+F126+F129</f>
        <v>8171477.6062000003</v>
      </c>
      <c r="G131" s="111">
        <f>G20+G64+G82+G96+G113+G126+G129</f>
        <v>426464.93949999998</v>
      </c>
      <c r="H131" s="111">
        <f>H20+H64+H82+H96+H113+H126+H129</f>
        <v>7745012.6666999999</v>
      </c>
      <c r="I131" s="109"/>
      <c r="J131" s="110"/>
    </row>
    <row r="132" spans="1:12">
      <c r="A132" s="75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</row>
    <row r="135" spans="1:12">
      <c r="A135" s="252" t="s">
        <v>506</v>
      </c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</row>
  </sheetData>
  <mergeCells count="17">
    <mergeCell ref="J4:J5"/>
    <mergeCell ref="K4:K5"/>
    <mergeCell ref="A135:K135"/>
    <mergeCell ref="A21:J21"/>
    <mergeCell ref="B132:L132"/>
    <mergeCell ref="H1:M1"/>
    <mergeCell ref="A2:L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1181102362204722" right="0.11811023622047245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հիմն․միջ </vt:lpstr>
      <vt:lpstr>փոփոխություն շենք</vt:lpstr>
      <vt:lpstr>Лист1!Область_печати</vt:lpstr>
      <vt:lpstr>'հիմն․միջ '!Область_печати</vt:lpstr>
      <vt:lpstr>'փոփոխություն շենք'!Область_печати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Comp1</cp:lastModifiedBy>
  <cp:lastPrinted>2024-02-11T12:00:40Z</cp:lastPrinted>
  <dcterms:created xsi:type="dcterms:W3CDTF">2018-01-16T17:02:07Z</dcterms:created>
  <dcterms:modified xsi:type="dcterms:W3CDTF">2024-08-13T13:35:03Z</dcterms:modified>
</cp:coreProperties>
</file>