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779" activeTab="0"/>
  </bookViews>
  <sheets>
    <sheet name="Ծավալաթերթ-Նախահաշիվ (2)" sheetId="1" r:id="rId1"/>
    <sheet name="Sheet1" sheetId="2" r:id="rId2"/>
  </sheets>
  <externalReferences>
    <externalReference r:id="rId5"/>
    <externalReference r:id="rId6"/>
  </externalReferences>
  <definedNames>
    <definedName name="_xlnm.Print_Area" localSheetId="0">'Ծավալաթերթ-Նախահաշիվ (2)'!$A$1:$L$68</definedName>
  </definedNames>
  <calcPr fullCalcOnLoad="1"/>
</workbook>
</file>

<file path=xl/sharedStrings.xml><?xml version="1.0" encoding="utf-8"?>
<sst xmlns="http://schemas.openxmlformats.org/spreadsheetml/2006/main" count="179" uniqueCount="67">
  <si>
    <t>քանակը</t>
  </si>
  <si>
    <t>միավ. Գինը</t>
  </si>
  <si>
    <t>Ընդ արժեքը</t>
  </si>
  <si>
    <t>ԾԱՎԱԼԱԹԵՐԹ-ՆԱԽԱՀԱՇԻՎ</t>
  </si>
  <si>
    <t>տն</t>
  </si>
  <si>
    <t>Ջրագծի կառուցում</t>
  </si>
  <si>
    <t>Ջրագիծ պոլիէթ. Խողովակով</t>
  </si>
  <si>
    <t>գմ</t>
  </si>
  <si>
    <t>Ջրագծի ախտահանում</t>
  </si>
  <si>
    <t>Ջրելատեղի կառուցում</t>
  </si>
  <si>
    <t>Տարածքի բարեկարգում</t>
  </si>
  <si>
    <t>Տեղանքի դիրքի նախնական հարթեցում</t>
  </si>
  <si>
    <t>Խմոցի կառուցում</t>
  </si>
  <si>
    <t xml:space="preserve">Կանգնակների անցքերի փակում պողպատե թիթեղով 4,0մմ       </t>
  </si>
  <si>
    <t xml:space="preserve">Թիթեղ Պողպատե, 4,0մմ       </t>
  </si>
  <si>
    <t>Մետաղական և պոլիէթիլենային խողովակների միացման դետալներ</t>
  </si>
  <si>
    <t>Տեղ խոշորացված համայնքի Տեղ բնակավայրի &lt;&lt;Օհանի արխաջ&gt;&gt; արոտավայրում ջրագիծ-ջրելատեղի կառուցման աշխատանքների</t>
  </si>
  <si>
    <t>Հ/հ</t>
  </si>
  <si>
    <t>Աշխատանքների անվանումը</t>
  </si>
  <si>
    <t>Չ/մ</t>
  </si>
  <si>
    <t xml:space="preserve">3-րդ կարգի բնահողի մշակում էքսկավատորով </t>
  </si>
  <si>
    <t xml:space="preserve">4-րդ կարգի բնահողի մշակում էքսկավատորով </t>
  </si>
  <si>
    <t xml:space="preserve">Բնահողի լրամշակում ձեռքով  խրամուղում </t>
  </si>
  <si>
    <t xml:space="preserve">Հարթ. շերտի իրականացում տեղի փափուկ հողով 10սմ  </t>
  </si>
  <si>
    <t>Պոլիէթիլենային խողովակի մոնտաժում     d=32x2,4մմ, 12,5  մթն.ճնշ.</t>
  </si>
  <si>
    <t>Խողովակաշարի ծածկում տեղի փափուկ հողով 20սմ</t>
  </si>
  <si>
    <t>Բնահողի հետլիցք բուլդոզերով</t>
  </si>
  <si>
    <t xml:space="preserve"> Անհարթությունների ուղղում մեխանիզմով</t>
  </si>
  <si>
    <t>Միացում գործող ջրագծին</t>
  </si>
  <si>
    <t>Համակարգի հիդրավլիկ փորձարկում</t>
  </si>
  <si>
    <t>մ</t>
  </si>
  <si>
    <t>1կետ</t>
  </si>
  <si>
    <t>100մ2</t>
  </si>
  <si>
    <t xml:space="preserve">4-րդ կարգի գրունտի մշակում  Տ-130 բուլդոզերով մինչև 10 մ. տեղափոխմամբ  / ջրախմոցի երկայնքով բնահողի    կտրումով  մեխանիզմով /  </t>
  </si>
  <si>
    <t xml:space="preserve"> Խճե նախապատրաստական շերտի պատրաստում 10սմ</t>
  </si>
  <si>
    <t>3-րդ կարգի բնահողի մշակում  ձեռքով հիմքերի համար</t>
  </si>
  <si>
    <t>Բետոնե հիմքերի  կառուցում   B - 12.5 դասի բետոնից նստարանների  համար</t>
  </si>
  <si>
    <t xml:space="preserve">Մետաղական հենասյուների  պատրաստում պողպատյա  քառ. խողովակներով 100*100*5.0մմ </t>
  </si>
  <si>
    <t xml:space="preserve">Պողպատյա  քառ. խողովակ100*100*5.0մմ </t>
  </si>
  <si>
    <t xml:space="preserve">Պողպատե խողովակների կիսում Փ530x6մմ  </t>
  </si>
  <si>
    <t>գծմ</t>
  </si>
  <si>
    <t>Խմոցի պատրաստում Փ529x5.0մմ պողպատյա կիսախողովակով</t>
  </si>
  <si>
    <t>Փ529x5.0մմ պողպատյա կիսախողովակ</t>
  </si>
  <si>
    <t>Մետաղական կոնստրուկցիաների   յուղաներկում</t>
  </si>
  <si>
    <t>Մետաղական խողովակի մոնտաժում     Dу=57x3,0մմ /խմոցի դատարկման համար/</t>
  </si>
  <si>
    <t>հատ</t>
  </si>
  <si>
    <t>Մետաղական եռաբաշխիկ  d=32մմ</t>
  </si>
  <si>
    <t>Փականի տեղադրում  d=32մմ</t>
  </si>
  <si>
    <t xml:space="preserve">Փականի տեղադրում d=50մմ  </t>
  </si>
  <si>
    <t>Ընդամենը</t>
  </si>
  <si>
    <t>1.5 %Չնախատեսված աշխատանքներ</t>
  </si>
  <si>
    <t>20 %  ԱԱՀ</t>
  </si>
  <si>
    <t>հազար դրամ</t>
  </si>
  <si>
    <t>Մետաղական խողովակի մոնտաժում     Dу=32x3,0մմ /ջրագծի դատարկման համար/</t>
  </si>
  <si>
    <r>
      <t>մ</t>
    </r>
    <r>
      <rPr>
        <vertAlign val="superscript"/>
        <sz val="12"/>
        <rFont val="Arial LatArm"/>
        <family val="2"/>
      </rPr>
      <t>3</t>
    </r>
  </si>
  <si>
    <r>
      <t>մ</t>
    </r>
    <r>
      <rPr>
        <vertAlign val="superscript"/>
        <sz val="12"/>
        <rFont val="Arial LatArm"/>
        <family val="2"/>
      </rPr>
      <t>3</t>
    </r>
  </si>
  <si>
    <r>
      <t>մ</t>
    </r>
    <r>
      <rPr>
        <vertAlign val="superscript"/>
        <sz val="12"/>
        <rFont val="Arial LatArm"/>
        <family val="2"/>
      </rPr>
      <t>2</t>
    </r>
  </si>
  <si>
    <r>
      <t>100մ</t>
    </r>
    <r>
      <rPr>
        <vertAlign val="superscript"/>
        <sz val="12"/>
        <rFont val="Arial LatArm"/>
        <family val="2"/>
      </rPr>
      <t>2</t>
    </r>
  </si>
  <si>
    <r>
      <t>1000մ</t>
    </r>
    <r>
      <rPr>
        <vertAlign val="superscript"/>
        <sz val="12"/>
        <rFont val="Arial LatArm"/>
        <family val="2"/>
      </rPr>
      <t>3</t>
    </r>
  </si>
  <si>
    <t>Համայնք 15% Պատվիրատու 1</t>
  </si>
  <si>
    <t>Համայնք 85% Պատվիրատու 2</t>
  </si>
  <si>
    <t>Քանակ</t>
  </si>
  <si>
    <t>Միավ գին</t>
  </si>
  <si>
    <t>Արժեք</t>
  </si>
  <si>
    <t xml:space="preserve">ՊԱՏՎԻՐԱՏՈՒ 1
Տեղ համայնք գյուղատնտեսություն
գտնվելու վայրը
&lt;&lt;Սյունիքի մարզ, գյուղ Տեղ, 35փ, շ2&gt;&gt;
ՀՀ 900282390096
ՀՀ  Ֆինանս. նախ. գործ. վարչություն
Հվհհ 09215376
Համայնքի ղեկավար  Ն. Շադունց
---------------------------------
/ստորագրություն/
Կ.Տ
</t>
  </si>
  <si>
    <t xml:space="preserve">ՊԱՏՎԻՐԱՏՈՒ 2
Ռազմավարական զարգացման գործակալություն» ՀԿ
ք. Երևան, Այգեստան 5-րդ փ,3/1
ՀՀ 2050022400701001
Բանկ Ինեկոբանկ ՓԲԸ
ՀՎՀՀ 01831308
Նախագահ      
---------------------------------
       /ստորագրություն/
Կ.Տ
</t>
  </si>
  <si>
    <t xml:space="preserve">ԿԱՊԱԼԱՌՈՒ
"ԱՐՍՍԱԹԱՆ"  ՍՊԸ
Գտնվելու վայրը Սյունիքի մարզ ք. Գորիս Անկախության 2/5
Բանկ՝ Հայէկոնոմբանկ ՓԲԸ Գորիսի մ/ճ
ՀՀ  163298303260
ՀՎՀՀ 09211788
Տնօրեն՝  Ա. Քյարունց
---------------------------------
/ստորագրություն/
Կ.Տ
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</si>
</sst>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_(* #,##0.0_);_(* \(#,##0.0\);_(* &quot;-&quot;??_);_(@_)"/>
    <numFmt numFmtId="194" formatCode="0.0000"/>
    <numFmt numFmtId="195" formatCode="#,##0.0"/>
    <numFmt numFmtId="196" formatCode="#,##0.000"/>
    <numFmt numFmtId="197" formatCode="0.000"/>
    <numFmt numFmtId="198" formatCode="#,##0.0000"/>
    <numFmt numFmtId="199" formatCode="0.0%"/>
    <numFmt numFmtId="200" formatCode="_(* #,##0_);_(* \(#,##0\);_(* &quot;-&quot;??_);_(@_)"/>
    <numFmt numFmtId="201" formatCode="_(* #,##0.000_);_(* \(#,##0.000\);_(* &quot;-&quot;??_);_(@_)"/>
    <numFmt numFmtId="202" formatCode="0.00000"/>
    <numFmt numFmtId="203" formatCode="_-* #,##0_р_._-;\-* #,##0_р_._-;_-* &quot;-&quot;??_р_._-;_-@_-"/>
    <numFmt numFmtId="204" formatCode="_-* #,##0.000_р_._-;\-* #,##0.000_р_._-;_-* &quot;-&quot;???_р_._-;_-@_-"/>
    <numFmt numFmtId="205" formatCode="0.000000"/>
    <numFmt numFmtId="206" formatCode="0.0000000"/>
    <numFmt numFmtId="207" formatCode="0.00000000"/>
    <numFmt numFmtId="208" formatCode="0.000000000"/>
    <numFmt numFmtId="209" formatCode="0.0000000000"/>
    <numFmt numFmtId="210" formatCode="0.00000000000"/>
    <numFmt numFmtId="211" formatCode="0.000000000000"/>
    <numFmt numFmtId="212" formatCode="0.0000000000000"/>
    <numFmt numFmtId="213" formatCode="0.00000000000000"/>
    <numFmt numFmtId="214" formatCode="0.000000000000000"/>
    <numFmt numFmtId="215" formatCode="0.0000000000000000"/>
    <numFmt numFmtId="216" formatCode="0.00000000000000000"/>
    <numFmt numFmtId="217" formatCode="_-* #,##0.000_р_._-;\-* #,##0.000_р_._-;_-* &quot;-&quot;??_р_._-;_-@_-"/>
    <numFmt numFmtId="218" formatCode="_-* #,##0.0_р_._-;\-* #,##0.0_р_._-;_-* &quot;-&quot;??_р_._-;_-@_-"/>
    <numFmt numFmtId="219" formatCode="_-* #,##0.0000_р_._-;\-* #,##0.0000_р_._-;_-* &quot;-&quot;??_р_._-;_-@_-"/>
    <numFmt numFmtId="220" formatCode="_-* #,##0.0000\ _դ_ր_._-;\-* #,##0.0000\ _դ_ր_._-;_-* &quot;-&quot;????\ _դ_ր_._-;_-@_-"/>
  </numFmts>
  <fonts count="66">
    <font>
      <sz val="10"/>
      <name val="Arial Armenian"/>
      <family val="0"/>
    </font>
    <font>
      <sz val="10"/>
      <name val="Arial"/>
      <family val="2"/>
    </font>
    <font>
      <sz val="8"/>
      <name val="Arial Armenian"/>
      <family val="2"/>
    </font>
    <font>
      <sz val="10"/>
      <name val="Arial LatArm"/>
      <family val="2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sz val="11"/>
      <color indexed="8"/>
      <name val="Calibri"/>
      <family val="2"/>
    </font>
    <font>
      <b/>
      <sz val="10"/>
      <name val="Arial LatArm"/>
      <family val="2"/>
    </font>
    <font>
      <b/>
      <sz val="10"/>
      <name val="Arial Armenian"/>
      <family val="2"/>
    </font>
    <font>
      <sz val="9"/>
      <name val="Arial Armenian"/>
      <family val="2"/>
    </font>
    <font>
      <b/>
      <sz val="9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Armenian"/>
      <family val="2"/>
    </font>
    <font>
      <sz val="12"/>
      <name val="Arial LatArm"/>
      <family val="2"/>
    </font>
    <font>
      <vertAlign val="superscript"/>
      <sz val="12"/>
      <name val="Arial LatArm"/>
      <family val="2"/>
    </font>
    <font>
      <b/>
      <sz val="12"/>
      <name val="Arial Armenian"/>
      <family val="2"/>
    </font>
    <font>
      <b/>
      <sz val="12"/>
      <name val="Times LatArm"/>
      <family val="0"/>
    </font>
    <font>
      <b/>
      <sz val="12"/>
      <name val="Arial LatArm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LatArm"/>
      <family val="2"/>
    </font>
    <font>
      <sz val="12"/>
      <color indexed="10"/>
      <name val="Arial Armenian"/>
      <family val="2"/>
    </font>
    <font>
      <sz val="12"/>
      <color indexed="10"/>
      <name val="Arial LatArm"/>
      <family val="2"/>
    </font>
    <font>
      <b/>
      <sz val="12"/>
      <color indexed="10"/>
      <name val="Arial Armenian"/>
      <family val="2"/>
    </font>
    <font>
      <sz val="8"/>
      <color indexed="8"/>
      <name val="Arial LatArm"/>
      <family val="2"/>
    </font>
    <font>
      <b/>
      <sz val="12"/>
      <color indexed="8"/>
      <name val="Arial LatArm"/>
      <family val="2"/>
    </font>
    <font>
      <b/>
      <sz val="12"/>
      <color indexed="1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LatArm"/>
      <family val="2"/>
    </font>
    <font>
      <sz val="12"/>
      <color rgb="FFFF0000"/>
      <name val="Arial Armenian"/>
      <family val="2"/>
    </font>
    <font>
      <sz val="12"/>
      <color rgb="FFFF0000"/>
      <name val="Arial LatArm"/>
      <family val="2"/>
    </font>
    <font>
      <b/>
      <sz val="12"/>
      <color rgb="FFFF0000"/>
      <name val="Arial Armenian"/>
      <family val="2"/>
    </font>
    <font>
      <sz val="8"/>
      <color theme="1"/>
      <name val="Arial LatArm"/>
      <family val="2"/>
    </font>
    <font>
      <b/>
      <sz val="12"/>
      <color theme="1"/>
      <name val="Arial LatArm"/>
      <family val="2"/>
    </font>
    <font>
      <b/>
      <sz val="12"/>
      <color rgb="FFFF0000"/>
      <name val="Arial LatAr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53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2" fontId="2" fillId="33" borderId="0" xfId="0" applyNumberFormat="1" applyFont="1" applyFill="1" applyAlignment="1">
      <alignment horizontal="right" vertical="center"/>
    </xf>
    <xf numFmtId="2" fontId="0" fillId="33" borderId="0" xfId="0" applyNumberFormat="1" applyFont="1" applyFill="1" applyAlignment="1">
      <alignment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202" fontId="2" fillId="33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2" fontId="10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2" fontId="10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Alignment="1">
      <alignment horizontal="center" vertical="center"/>
    </xf>
    <xf numFmtId="2" fontId="0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11" fillId="33" borderId="0" xfId="59" applyFont="1" applyFill="1" applyAlignment="1">
      <alignment vertical="center"/>
      <protection/>
    </xf>
    <xf numFmtId="2" fontId="2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63" applyFont="1" applyFill="1">
      <alignment/>
      <protection/>
    </xf>
    <xf numFmtId="0" fontId="2" fillId="33" borderId="0" xfId="59" applyFont="1" applyFill="1" applyAlignment="1">
      <alignment vertical="center"/>
      <protection/>
    </xf>
    <xf numFmtId="0" fontId="12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97" fontId="13" fillId="33" borderId="10" xfId="0" applyNumberFormat="1" applyFont="1" applyFill="1" applyBorder="1" applyAlignment="1">
      <alignment horizontal="center" vertical="center"/>
    </xf>
    <xf numFmtId="197" fontId="13" fillId="33" borderId="10" xfId="0" applyNumberFormat="1" applyFont="1" applyFill="1" applyBorder="1" applyAlignment="1">
      <alignment horizontal="right" vertical="center"/>
    </xf>
    <xf numFmtId="197" fontId="14" fillId="33" borderId="10" xfId="0" applyNumberFormat="1" applyFont="1" applyFill="1" applyBorder="1" applyAlignment="1">
      <alignment horizontal="right" vertical="center"/>
    </xf>
    <xf numFmtId="49" fontId="13" fillId="33" borderId="10" xfId="63" applyNumberFormat="1" applyFont="1" applyFill="1" applyBorder="1" applyAlignment="1">
      <alignment horizontal="center" vertical="center" wrapText="1"/>
      <protection/>
    </xf>
    <xf numFmtId="197" fontId="13" fillId="33" borderId="10" xfId="63" applyNumberFormat="1" applyFont="1" applyFill="1" applyBorder="1" applyAlignment="1">
      <alignment horizontal="center" vertical="center"/>
      <protection/>
    </xf>
    <xf numFmtId="197" fontId="13" fillId="33" borderId="10" xfId="63" applyNumberFormat="1" applyFont="1" applyFill="1" applyBorder="1" applyAlignment="1">
      <alignment horizontal="right" vertical="center"/>
      <protection/>
    </xf>
    <xf numFmtId="0" fontId="13" fillId="33" borderId="10" xfId="0" applyFont="1" applyFill="1" applyBorder="1" applyAlignment="1">
      <alignment horizontal="center" vertical="center"/>
    </xf>
    <xf numFmtId="197" fontId="13" fillId="33" borderId="10" xfId="0" applyNumberFormat="1" applyFont="1" applyFill="1" applyBorder="1" applyAlignment="1">
      <alignment horizontal="center" vertical="center" wrapText="1"/>
    </xf>
    <xf numFmtId="0" fontId="59" fillId="33" borderId="10" xfId="67" applyFont="1" applyFill="1" applyBorder="1" applyAlignment="1">
      <alignment horizontal="center" vertical="center" wrapText="1"/>
      <protection/>
    </xf>
    <xf numFmtId="197" fontId="60" fillId="33" borderId="10" xfId="59" applyNumberFormat="1" applyFont="1" applyFill="1" applyBorder="1" applyAlignment="1">
      <alignment horizontal="center" vertical="center"/>
      <protection/>
    </xf>
    <xf numFmtId="197" fontId="14" fillId="33" borderId="10" xfId="67" applyNumberFormat="1" applyFont="1" applyFill="1" applyBorder="1" applyAlignment="1">
      <alignment horizontal="right" vertical="center" wrapText="1"/>
      <protection/>
    </xf>
    <xf numFmtId="197" fontId="14" fillId="33" borderId="10" xfId="0" applyNumberFormat="1" applyFont="1" applyFill="1" applyBorder="1" applyAlignment="1">
      <alignment horizontal="center" vertical="center"/>
    </xf>
    <xf numFmtId="197" fontId="13" fillId="33" borderId="10" xfId="59" applyNumberFormat="1" applyFont="1" applyFill="1" applyBorder="1" applyAlignment="1">
      <alignment horizontal="right" vertical="center"/>
      <protection/>
    </xf>
    <xf numFmtId="0" fontId="14" fillId="33" borderId="10" xfId="0" applyFont="1" applyFill="1" applyBorder="1" applyAlignment="1">
      <alignment horizontal="center" vertical="center" wrapText="1"/>
    </xf>
    <xf numFmtId="197" fontId="59" fillId="33" borderId="10" xfId="67" applyNumberFormat="1" applyFont="1" applyFill="1" applyBorder="1" applyAlignment="1">
      <alignment horizontal="center" vertical="center" wrapText="1"/>
      <protection/>
    </xf>
    <xf numFmtId="197" fontId="61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/>
    </xf>
    <xf numFmtId="197" fontId="13" fillId="33" borderId="10" xfId="66" applyNumberFormat="1" applyFont="1" applyFill="1" applyBorder="1" applyAlignment="1">
      <alignment horizontal="center" vertical="center" wrapText="1"/>
      <protection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197" fontId="16" fillId="33" borderId="0" xfId="0" applyNumberFormat="1" applyFont="1" applyFill="1" applyAlignment="1">
      <alignment horizontal="center" vertical="center"/>
    </xf>
    <xf numFmtId="197" fontId="16" fillId="33" borderId="0" xfId="0" applyNumberFormat="1" applyFont="1" applyFill="1" applyBorder="1" applyAlignment="1">
      <alignment horizontal="center" vertical="center"/>
    </xf>
    <xf numFmtId="197" fontId="16" fillId="33" borderId="0" xfId="0" applyNumberFormat="1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Border="1" applyAlignment="1">
      <alignment horizontal="center" vertical="center"/>
    </xf>
    <xf numFmtId="197" fontId="13" fillId="33" borderId="0" xfId="0" applyNumberFormat="1" applyFont="1" applyFill="1" applyBorder="1" applyAlignment="1">
      <alignment horizontal="center" vertical="center"/>
    </xf>
    <xf numFmtId="197" fontId="13" fillId="33" borderId="0" xfId="0" applyNumberFormat="1" applyFont="1" applyFill="1" applyAlignment="1">
      <alignment horizontal="center" vertical="center"/>
    </xf>
    <xf numFmtId="197" fontId="13" fillId="33" borderId="0" xfId="0" applyNumberFormat="1" applyFont="1" applyFill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1" fontId="16" fillId="33" borderId="10" xfId="67" applyNumberFormat="1" applyFont="1" applyFill="1" applyBorder="1" applyAlignment="1">
      <alignment horizontal="center" vertical="center" wrapText="1"/>
      <protection/>
    </xf>
    <xf numFmtId="1" fontId="60" fillId="33" borderId="10" xfId="59" applyNumberFormat="1" applyFont="1" applyFill="1" applyBorder="1" applyAlignment="1">
      <alignment horizontal="center" vertical="center"/>
      <protection/>
    </xf>
    <xf numFmtId="1" fontId="14" fillId="33" borderId="10" xfId="67" applyNumberFormat="1" applyFont="1" applyFill="1" applyBorder="1" applyAlignment="1">
      <alignment horizontal="right" vertical="center" wrapText="1"/>
      <protection/>
    </xf>
    <xf numFmtId="0" fontId="62" fillId="33" borderId="10" xfId="0" applyFont="1" applyFill="1" applyBorder="1" applyAlignment="1">
      <alignment horizontal="center" vertical="center" wrapText="1"/>
    </xf>
    <xf numFmtId="192" fontId="62" fillId="33" borderId="10" xfId="0" applyNumberFormat="1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right" vertical="center" wrapText="1"/>
    </xf>
    <xf numFmtId="2" fontId="16" fillId="33" borderId="0" xfId="0" applyNumberFormat="1" applyFont="1" applyFill="1" applyBorder="1" applyAlignment="1">
      <alignment horizontal="center" vertical="center"/>
    </xf>
    <xf numFmtId="2" fontId="16" fillId="33" borderId="0" xfId="0" applyNumberFormat="1" applyFont="1" applyFill="1" applyBorder="1" applyAlignment="1">
      <alignment horizontal="right" vertical="center"/>
    </xf>
    <xf numFmtId="0" fontId="16" fillId="33" borderId="0" xfId="0" applyFont="1" applyFill="1" applyAlignment="1">
      <alignment horizontal="right" vertical="center"/>
    </xf>
    <xf numFmtId="197" fontId="13" fillId="33" borderId="10" xfId="0" applyNumberFormat="1" applyFont="1" applyFill="1" applyBorder="1" applyAlignment="1">
      <alignment horizontal="right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197" fontId="13" fillId="33" borderId="12" xfId="0" applyNumberFormat="1" applyFont="1" applyFill="1" applyBorder="1" applyAlignment="1">
      <alignment vertical="center" wrapText="1"/>
    </xf>
    <xf numFmtId="197" fontId="13" fillId="33" borderId="13" xfId="0" applyNumberFormat="1" applyFont="1" applyFill="1" applyBorder="1" applyAlignment="1">
      <alignment vertical="center" wrapText="1"/>
    </xf>
    <xf numFmtId="0" fontId="18" fillId="33" borderId="14" xfId="0" applyFont="1" applyFill="1" applyBorder="1" applyAlignment="1">
      <alignment horizontal="center" vertical="center"/>
    </xf>
    <xf numFmtId="0" fontId="59" fillId="33" borderId="14" xfId="67" applyFont="1" applyFill="1" applyBorder="1" applyAlignment="1">
      <alignment horizontal="center" vertical="center" wrapText="1"/>
      <protection/>
    </xf>
    <xf numFmtId="0" fontId="13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3" fillId="33" borderId="14" xfId="67" applyFont="1" applyFill="1" applyBorder="1" applyAlignment="1">
      <alignment horizontal="center" vertical="center" wrapText="1"/>
      <protection/>
    </xf>
    <xf numFmtId="0" fontId="2" fillId="33" borderId="14" xfId="59" applyFont="1" applyFill="1" applyBorder="1" applyAlignment="1">
      <alignment horizontal="center" vertical="center"/>
      <protection/>
    </xf>
    <xf numFmtId="0" fontId="11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1" fontId="16" fillId="33" borderId="13" xfId="67" applyNumberFormat="1" applyFont="1" applyFill="1" applyBorder="1" applyAlignment="1">
      <alignment horizontal="center" vertical="center" wrapText="1"/>
      <protection/>
    </xf>
    <xf numFmtId="0" fontId="64" fillId="33" borderId="12" xfId="67" applyFont="1" applyFill="1" applyBorder="1" applyAlignment="1">
      <alignment horizontal="center" vertical="center" wrapText="1"/>
      <protection/>
    </xf>
    <xf numFmtId="1" fontId="14" fillId="33" borderId="13" xfId="67" applyNumberFormat="1" applyFont="1" applyFill="1" applyBorder="1" applyAlignment="1">
      <alignment horizontal="right" vertical="center" wrapText="1"/>
      <protection/>
    </xf>
    <xf numFmtId="0" fontId="62" fillId="33" borderId="12" xfId="0" applyFont="1" applyFill="1" applyBorder="1" applyAlignment="1">
      <alignment horizontal="center" vertical="center" wrapText="1"/>
    </xf>
    <xf numFmtId="2" fontId="13" fillId="33" borderId="13" xfId="0" applyNumberFormat="1" applyFont="1" applyFill="1" applyBorder="1" applyAlignment="1">
      <alignment horizontal="right" vertical="center" wrapText="1"/>
    </xf>
    <xf numFmtId="0" fontId="13" fillId="33" borderId="12" xfId="0" applyFont="1" applyFill="1" applyBorder="1" applyAlignment="1">
      <alignment horizontal="left" vertical="center" wrapText="1"/>
    </xf>
    <xf numFmtId="197" fontId="13" fillId="33" borderId="13" xfId="0" applyNumberFormat="1" applyFont="1" applyFill="1" applyBorder="1" applyAlignment="1">
      <alignment horizontal="right" vertical="center" wrapText="1"/>
    </xf>
    <xf numFmtId="197" fontId="14" fillId="33" borderId="13" xfId="0" applyNumberFormat="1" applyFont="1" applyFill="1" applyBorder="1" applyAlignment="1">
      <alignment horizontal="right" vertical="center"/>
    </xf>
    <xf numFmtId="0" fontId="13" fillId="33" borderId="12" xfId="63" applyFont="1" applyFill="1" applyBorder="1" applyAlignment="1">
      <alignment horizontal="left" vertical="center" wrapText="1"/>
      <protection/>
    </xf>
    <xf numFmtId="0" fontId="14" fillId="33" borderId="12" xfId="58" applyFont="1" applyFill="1" applyBorder="1" applyAlignment="1">
      <alignment horizontal="left" vertical="center" wrapText="1"/>
      <protection/>
    </xf>
    <xf numFmtId="197" fontId="13" fillId="33" borderId="13" xfId="0" applyNumberFormat="1" applyFont="1" applyFill="1" applyBorder="1" applyAlignment="1">
      <alignment horizontal="right" vertical="center"/>
    </xf>
    <xf numFmtId="197" fontId="14" fillId="33" borderId="13" xfId="0" applyNumberFormat="1" applyFont="1" applyFill="1" applyBorder="1" applyAlignment="1">
      <alignment horizontal="right" vertical="center" wrapText="1"/>
    </xf>
    <xf numFmtId="0" fontId="65" fillId="33" borderId="12" xfId="67" applyFont="1" applyFill="1" applyBorder="1" applyAlignment="1">
      <alignment horizontal="center" vertical="center" wrapText="1"/>
      <protection/>
    </xf>
    <xf numFmtId="197" fontId="14" fillId="33" borderId="13" xfId="67" applyNumberFormat="1" applyFont="1" applyFill="1" applyBorder="1" applyAlignment="1">
      <alignment horizontal="right" vertical="center" wrapText="1"/>
      <protection/>
    </xf>
    <xf numFmtId="0" fontId="13" fillId="33" borderId="12" xfId="59" applyFont="1" applyFill="1" applyBorder="1" applyAlignment="1">
      <alignment horizontal="left" vertical="center" wrapText="1"/>
      <protection/>
    </xf>
    <xf numFmtId="197" fontId="13" fillId="33" borderId="13" xfId="59" applyNumberFormat="1" applyFont="1" applyFill="1" applyBorder="1" applyAlignment="1">
      <alignment horizontal="right" vertical="center"/>
      <protection/>
    </xf>
    <xf numFmtId="0" fontId="13" fillId="33" borderId="12" xfId="76" applyFont="1" applyFill="1" applyBorder="1" applyAlignment="1" applyProtection="1">
      <alignment horizontal="left" vertical="center" wrapText="1"/>
      <protection locked="0"/>
    </xf>
    <xf numFmtId="0" fontId="14" fillId="33" borderId="12" xfId="0" applyFont="1" applyFill="1" applyBorder="1" applyAlignment="1">
      <alignment vertical="center" wrapText="1"/>
    </xf>
    <xf numFmtId="2" fontId="14" fillId="33" borderId="12" xfId="0" applyNumberFormat="1" applyFont="1" applyFill="1" applyBorder="1" applyAlignment="1">
      <alignment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vertical="center" wrapText="1"/>
    </xf>
    <xf numFmtId="197" fontId="14" fillId="33" borderId="13" xfId="64" applyNumberFormat="1" applyFont="1" applyFill="1" applyBorder="1" applyAlignment="1">
      <alignment horizontal="right" vertical="center" wrapText="1"/>
      <protection/>
    </xf>
    <xf numFmtId="0" fontId="14" fillId="33" borderId="12" xfId="0" applyFont="1" applyFill="1" applyBorder="1" applyAlignment="1">
      <alignment vertical="center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 wrapText="1"/>
    </xf>
    <xf numFmtId="197" fontId="14" fillId="33" borderId="16" xfId="0" applyNumberFormat="1" applyFont="1" applyFill="1" applyBorder="1" applyAlignment="1">
      <alignment horizontal="center" vertical="center"/>
    </xf>
    <xf numFmtId="197" fontId="14" fillId="33" borderId="16" xfId="0" applyNumberFormat="1" applyFont="1" applyFill="1" applyBorder="1" applyAlignment="1">
      <alignment horizontal="right" vertical="center"/>
    </xf>
    <xf numFmtId="197" fontId="14" fillId="33" borderId="17" xfId="64" applyNumberFormat="1" applyFont="1" applyFill="1" applyBorder="1" applyAlignment="1">
      <alignment horizontal="right" vertical="center" wrapText="1"/>
      <protection/>
    </xf>
    <xf numFmtId="197" fontId="13" fillId="33" borderId="15" xfId="0" applyNumberFormat="1" applyFont="1" applyFill="1" applyBorder="1" applyAlignment="1">
      <alignment vertical="center" wrapText="1"/>
    </xf>
    <xf numFmtId="197" fontId="13" fillId="33" borderId="16" xfId="0" applyNumberFormat="1" applyFont="1" applyFill="1" applyBorder="1" applyAlignment="1">
      <alignment horizontal="right" vertical="center"/>
    </xf>
    <xf numFmtId="197" fontId="13" fillId="33" borderId="17" xfId="0" applyNumberFormat="1" applyFont="1" applyFill="1" applyBorder="1" applyAlignment="1">
      <alignment vertical="center" wrapText="1"/>
    </xf>
    <xf numFmtId="197" fontId="9" fillId="33" borderId="0" xfId="0" applyNumberFormat="1" applyFont="1" applyFill="1" applyAlignment="1">
      <alignment vertical="center"/>
    </xf>
    <xf numFmtId="197" fontId="16" fillId="33" borderId="0" xfId="0" applyNumberFormat="1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8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197" fontId="0" fillId="33" borderId="0" xfId="0" applyNumberFormat="1" applyFont="1" applyFill="1" applyAlignment="1">
      <alignment vertical="center"/>
    </xf>
    <xf numFmtId="197" fontId="13" fillId="33" borderId="0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197" fontId="16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197" fontId="9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14" fillId="33" borderId="18" xfId="59" applyFont="1" applyFill="1" applyBorder="1" applyAlignment="1">
      <alignment horizontal="center" vertical="center"/>
      <protection/>
    </xf>
    <xf numFmtId="0" fontId="14" fillId="33" borderId="19" xfId="59" applyFont="1" applyFill="1" applyBorder="1" applyAlignment="1">
      <alignment horizontal="center" vertical="center"/>
      <protection/>
    </xf>
    <xf numFmtId="0" fontId="14" fillId="33" borderId="20" xfId="59" applyFont="1" applyFill="1" applyBorder="1" applyAlignment="1">
      <alignment horizontal="center" vertical="center"/>
      <protection/>
    </xf>
    <xf numFmtId="0" fontId="14" fillId="33" borderId="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3" fillId="33" borderId="25" xfId="67" applyFont="1" applyFill="1" applyBorder="1" applyAlignment="1">
      <alignment horizontal="center" vertical="center" wrapText="1"/>
      <protection/>
    </xf>
    <xf numFmtId="0" fontId="13" fillId="33" borderId="26" xfId="67" applyFont="1" applyFill="1" applyBorder="1" applyAlignment="1">
      <alignment horizontal="center" vertical="center" wrapText="1"/>
      <protection/>
    </xf>
    <xf numFmtId="2" fontId="13" fillId="33" borderId="19" xfId="67" applyNumberFormat="1" applyFont="1" applyFill="1" applyBorder="1" applyAlignment="1">
      <alignment horizontal="center" vertical="center" wrapText="1"/>
      <protection/>
    </xf>
    <xf numFmtId="2" fontId="13" fillId="33" borderId="10" xfId="67" applyNumberFormat="1" applyFont="1" applyFill="1" applyBorder="1" applyAlignment="1">
      <alignment horizontal="center" vertical="center" wrapText="1"/>
      <protection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2 2" xfId="59"/>
    <cellStyle name="Normal 3" xfId="60"/>
    <cellStyle name="Normal 3 2" xfId="61"/>
    <cellStyle name="Normal 3 2 2" xfId="62"/>
    <cellStyle name="Normal 3 3" xfId="63"/>
    <cellStyle name="Normal 4" xfId="64"/>
    <cellStyle name="Normal 6" xfId="65"/>
    <cellStyle name="Normal_kojuhi " xfId="66"/>
    <cellStyle name="Normal_Sheet1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Обычный 2" xfId="74"/>
    <cellStyle name="Обычный 2 2" xfId="75"/>
    <cellStyle name="Обычный_CHarencavan N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7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8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9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0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1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2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3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4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5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6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7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8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9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0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1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2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3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4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6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7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8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9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0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1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2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3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4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5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6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7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8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9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0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1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2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4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5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6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7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8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0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1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2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3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4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5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6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7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8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9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0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1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2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3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4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5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6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7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8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9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70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71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72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73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74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75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76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77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78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79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80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81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82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83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84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85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86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87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88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89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90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91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92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93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94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95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96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97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98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99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00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01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02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04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05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06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07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08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09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10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11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12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13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14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15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16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17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18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19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20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21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22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23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24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25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26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27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28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29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30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31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32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33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34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35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36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37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38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39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40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41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42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43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44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45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46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47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48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49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50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51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52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53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54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55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56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57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58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59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60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61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62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63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64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65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66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67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68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69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70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71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72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73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74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75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76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77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78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79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80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81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82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83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84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85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86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87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88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89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90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91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92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93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94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95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96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97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98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199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00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01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02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03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04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05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06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07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08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09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10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11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12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13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14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15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16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17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18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19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20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21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22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23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24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25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26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27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28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29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30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31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32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33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34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35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36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37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38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39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40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41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42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43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44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45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46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47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48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49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50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51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52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53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54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55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56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57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58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59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60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61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62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63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64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65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66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67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68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69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70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71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72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73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74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75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76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77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78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79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80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81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82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83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84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85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86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87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88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89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90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91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92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93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94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95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96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97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98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299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00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01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02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03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04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05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06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07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08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09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10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11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12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13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14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15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16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17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18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19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20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21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22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23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24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25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26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27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28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29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30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31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32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33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34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35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36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37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38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39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40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41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42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43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44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45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46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47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48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49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50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51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52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53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54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55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56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57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58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59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60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61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62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63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64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65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66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67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68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69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70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71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72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73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74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75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76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77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78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79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80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81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82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83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84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85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86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87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88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89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90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91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92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93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94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95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96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97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98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399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00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01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02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03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04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05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06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07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08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09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10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11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12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13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14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15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16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17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18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19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20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21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22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23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24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25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26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27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28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29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30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31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32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33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34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35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36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37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38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39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40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41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42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43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44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45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46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47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48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49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50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51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52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53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54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55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56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57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58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59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60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61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62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63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64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65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66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67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68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69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70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71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72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73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74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75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76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77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78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79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80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81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82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83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84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85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86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87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88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89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90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91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92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93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94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95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96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97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98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499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00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01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02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03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04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05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06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07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08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09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10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11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12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13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14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15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16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17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18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19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20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21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22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23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24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25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26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27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28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29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30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31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32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33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34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35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36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37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38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39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40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41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42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43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44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45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46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47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48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49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50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51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52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53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54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55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56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57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58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59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60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61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62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63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64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65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66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67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68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69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70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71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72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73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74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75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76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77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78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79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80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81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82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83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84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85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86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87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88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89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90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91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92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93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94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95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96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97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98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599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00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01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02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03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04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05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06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07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08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09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10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11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12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13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14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15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16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17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18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19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20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21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22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23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24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25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26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27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28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29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30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31" name="Text Box 1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32" name="Text Box 2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33" name="Text Box 3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34" name="Text Box 4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35" name="Text Box 5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180975"/>
    <xdr:sp fLocksText="0">
      <xdr:nvSpPr>
        <xdr:cNvPr id="636" name="Text Box 6"/>
        <xdr:cNvSpPr txBox="1">
          <a:spLocks noChangeArrowheads="1"/>
        </xdr:cNvSpPr>
      </xdr:nvSpPr>
      <xdr:spPr>
        <a:xfrm>
          <a:off x="0" y="1783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3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3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3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4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4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4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4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4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4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4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4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4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49" name="Text Box 1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50" name="Text Box 2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51" name="Text Box 3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52" name="Text Box 4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53" name="Text Box 5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54" name="Text Box 6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55" name="Text Box 7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56" name="Text Box 8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57" name="Text Box 9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58" name="Text Box 10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59" name="Text Box 11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60" name="Text Box 12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61" name="Text Box 13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62" name="Text Box 14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63" name="Text Box 15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64" name="Text Box 1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65" name="Text Box 2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66" name="Text Box 3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67" name="Text Box 4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68" name="Text Box 5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69" name="Text Box 6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70" name="Text Box 7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71" name="Text Box 8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72" name="Text Box 9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73" name="Text Box 10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74" name="Text Box 11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75" name="Text Box 12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76" name="Text Box 13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77" name="Text Box 14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78" name="Text Box 15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79" name="Text Box 1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80" name="Text Box 2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81" name="Text Box 3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82" name="Text Box 4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83" name="Text Box 5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84" name="Text Box 6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85" name="Text Box 7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86" name="Text Box 8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87" name="Text Box 9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88" name="Text Box 10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89" name="Text Box 11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90" name="Text Box 12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91" name="Text Box 13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92" name="Text Box 14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93" name="Text Box 15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94" name="Text Box 1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95" name="Text Box 2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96" name="Text Box 3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97" name="Text Box 4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98" name="Text Box 5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99" name="Text Box 6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700" name="Text Box 7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701" name="Text Box 8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702" name="Text Box 9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703" name="Text Box 10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704" name="Text Box 11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705" name="Text Box 12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706" name="Text Box 13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707" name="Text Box 14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708" name="Text Box 15"/>
        <xdr:cNvSpPr txBox="1">
          <a:spLocks noChangeArrowheads="1"/>
        </xdr:cNvSpPr>
      </xdr:nvSpPr>
      <xdr:spPr>
        <a:xfrm>
          <a:off x="2943225" y="166973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0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1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1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1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1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1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1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1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1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1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1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2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2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2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2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2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2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2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2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2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2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3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3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3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3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3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3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3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3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3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3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4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4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4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4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4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4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4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4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4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4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5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5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5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5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5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5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5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5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5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5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6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6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6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6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6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6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6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6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6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6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7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7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7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7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7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7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7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7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7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7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8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8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8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8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8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8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8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8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8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8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9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9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9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9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9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9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9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9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9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9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0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0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0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0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0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0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0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0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0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0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1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1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1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1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1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1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1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1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1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1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2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2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2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2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2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2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2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2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2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2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3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3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3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3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3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3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3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3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3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3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4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4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4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4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4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4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4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4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4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4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5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5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5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5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5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5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5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5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5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5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6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6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6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6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6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6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6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6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6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6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7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7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7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7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7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7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7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7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7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7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8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8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8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8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8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8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8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8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8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8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9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9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9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9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9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9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9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9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98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99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00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01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02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03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04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05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06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07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08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09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10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11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12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13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14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15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16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17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18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19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20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21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22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23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24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25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26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27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28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29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30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31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32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33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34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35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36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37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38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39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40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41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42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43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44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45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46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47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48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49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50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51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52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53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54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55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56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57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58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59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60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61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62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63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64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65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66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6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6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6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7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7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7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7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7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7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7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7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7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7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8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8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8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8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8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8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8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8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8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8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9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9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9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9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9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9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9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9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9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9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0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0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0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0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0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0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0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0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0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0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1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1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1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1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1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1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1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1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1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1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2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2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2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2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2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2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2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2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2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2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3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3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3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3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3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3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36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37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38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39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40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41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42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43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44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45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46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47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48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49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50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51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52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53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54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55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56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57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58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59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60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61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62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63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64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65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66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67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68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69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70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71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72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73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74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75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76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77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78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79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80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81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82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83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84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85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86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87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88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89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90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91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92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93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94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95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96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97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98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99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00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01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02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03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04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0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0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0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0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0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1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1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1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1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1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1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1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1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1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1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2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2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2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2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2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2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2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2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2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2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3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3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3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3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3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3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3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3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3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3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4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4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4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4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4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4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4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4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4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4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5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5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5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5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5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5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5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5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5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5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6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6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6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6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6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6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6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6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6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6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7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7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7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7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7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7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7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7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7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7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8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8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8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8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8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8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8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8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8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8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9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9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9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9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9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9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9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9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9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9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0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0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0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0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0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0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0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0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0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0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1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1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1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1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1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1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1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1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1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1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2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2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2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2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2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2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2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2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2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2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3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3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3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3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3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3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3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3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3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3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4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4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4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4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4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4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4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4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4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4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5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5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5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5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5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5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5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5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58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59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60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61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62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63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64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65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66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67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68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69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70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71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72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73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74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75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76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77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78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79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80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81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82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83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84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85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86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87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88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89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90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91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92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93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94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95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96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97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98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99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00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01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02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03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04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05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06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07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08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09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10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11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12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13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14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15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16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17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18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19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20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21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22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23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24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25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26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27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28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29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30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31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32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33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34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35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36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37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38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39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40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41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42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43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44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45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46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47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48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49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50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51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52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5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5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5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5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5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5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5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6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6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6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6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6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6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6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6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6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6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7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7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7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7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7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7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7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7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7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7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8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8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8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8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8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8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8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8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8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8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9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9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9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9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9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9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9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9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9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9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0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0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0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0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0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0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0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0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0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0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1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1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1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1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1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1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1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1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1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1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2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2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2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2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2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2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2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2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2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2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3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3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3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3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3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3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3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3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3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3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4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4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4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4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4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4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4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4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4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4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5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5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5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5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5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5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5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5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5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5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6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6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6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6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6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6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6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6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6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6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7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7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7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7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7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7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7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7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7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7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8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8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8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8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8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8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8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8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8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8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9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9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9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9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9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9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9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9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9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9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0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0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0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0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0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0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0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0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0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0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1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1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1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1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1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1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1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1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1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1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2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2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2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2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2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2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2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2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2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2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30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31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32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33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34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35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36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37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38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39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40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41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42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43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44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45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46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47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48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49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50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51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52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53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54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55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56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57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58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59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60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61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62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63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64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65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66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67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68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69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70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71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72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73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74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75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76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7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7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7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8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8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8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8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8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8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8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8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8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8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9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9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9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9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9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9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9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9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9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9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0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0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0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0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0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0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0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0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0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0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1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1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1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1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1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1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1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1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1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1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2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2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2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2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2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2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2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2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2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2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3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3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3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3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3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3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3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3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3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3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4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4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4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4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4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4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4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4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4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4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5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5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5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5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5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5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5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5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5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5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6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6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6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6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6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6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6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6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6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6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7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7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7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7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7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7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7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7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7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7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8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8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8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8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8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8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8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8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8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8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9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9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9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9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9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9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96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97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98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99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00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01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02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03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04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05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06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07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08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09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10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11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12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13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14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15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16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17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18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19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20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21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22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23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24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25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26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27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28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29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30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31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32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33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34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35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36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37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38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39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40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41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42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43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44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45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46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47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48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49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50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51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52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53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54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55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56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57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58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59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60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61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62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63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64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65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66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67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68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69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70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71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72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73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74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75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76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77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78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79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80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81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82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83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84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85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86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87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88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89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90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9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9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9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9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9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9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9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9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9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0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0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0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0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0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0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0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0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0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0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1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1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1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1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1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1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1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1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1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1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2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2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2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2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2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2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2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2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2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2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3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3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3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3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3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3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3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3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3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3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4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4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4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4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4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4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4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4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4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4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5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5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5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5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5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5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5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5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5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5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6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6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6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6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6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6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6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6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6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6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7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7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7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7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7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7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7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7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7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7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8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8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8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8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8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8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8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8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8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8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9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9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9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9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9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9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9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9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9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9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0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0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0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0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0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0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0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0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0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0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1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1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1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1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1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1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1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1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1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1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2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2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2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2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2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2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2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2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2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2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3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3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3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3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3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3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3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3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3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3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4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4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4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4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4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4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4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4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4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4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5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5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5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5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5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5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5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5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5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5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6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6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6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6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6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6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6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6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68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69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70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71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72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73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74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75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76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77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78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79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80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81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82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83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84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85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86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87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88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89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90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91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92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93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94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95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96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97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98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99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00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01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02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03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04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05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06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07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08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09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10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11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12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13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14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1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1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1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1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1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2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2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2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2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2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2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2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2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2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2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3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3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32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33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34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35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36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37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38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39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40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41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42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43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44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45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46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47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48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49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50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51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52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53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54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55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56" name="Text Box 6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57" name="Text Box 1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58" name="Text Box 2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59" name="Text Box 3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60" name="Text Box 4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61" name="Text Box 5"/>
        <xdr:cNvSpPr txBox="1">
          <a:spLocks noChangeArrowheads="1"/>
        </xdr:cNvSpPr>
      </xdr:nvSpPr>
      <xdr:spPr>
        <a:xfrm>
          <a:off x="0" y="16697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7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8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9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0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1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2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3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4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5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6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7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8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9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0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1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2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3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4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6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7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8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9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0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1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2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3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4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5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6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8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9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0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1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2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4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5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6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7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8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0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1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2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3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4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5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6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7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8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9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0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1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2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3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4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5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6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7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8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9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70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71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72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73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74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75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76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77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78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79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80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81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82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83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84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85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86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87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88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89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90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91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92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93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94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95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96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97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98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99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00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01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02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04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05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06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07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08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09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10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11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12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13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14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15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16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17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18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19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20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21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22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23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24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25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26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27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28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29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30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31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32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33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34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35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36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37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38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39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40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41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42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43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44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45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46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47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48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49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50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51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52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53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54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55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56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57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58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59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60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61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62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63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64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65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66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67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68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69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70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71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72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73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74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75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76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77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78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79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80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81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82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83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84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85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86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87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88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89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90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91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92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93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94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95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96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97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98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199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00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01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02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03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04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05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06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07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08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09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10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11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12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13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14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15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16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17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18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19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20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21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22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23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24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25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26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27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28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29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30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31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32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33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34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35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36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37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38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39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40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41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42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43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44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45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46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47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48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49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50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51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52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53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54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55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56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57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58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59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60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61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62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63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64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65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66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67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68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69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70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71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72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73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74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75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76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77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78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79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80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81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82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83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84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85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86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87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88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89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90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91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92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93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94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95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96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97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98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299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00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01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02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03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04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05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06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07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08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09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10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11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12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13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14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15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16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17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18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19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20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21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22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23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24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25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26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27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28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29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30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31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32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33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34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35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36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37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38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39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40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41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42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43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44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45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46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47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48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49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50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51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52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53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54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55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56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57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58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59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60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61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62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63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64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65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66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67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68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69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70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71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72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73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74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75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76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77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78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79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80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81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82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83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84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85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86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87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88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89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90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91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92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93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94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95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96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97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98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399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00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01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02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03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04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05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06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07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08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09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10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11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12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13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14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15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16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17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18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19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20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21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22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23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24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25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26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27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28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29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30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31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32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33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34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35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36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37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38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39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40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41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42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43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44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45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46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47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48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49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50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51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52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53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54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55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56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57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58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59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60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61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62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63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64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65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66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67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68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69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70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71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72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73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74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75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76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77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78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79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80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81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82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83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84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85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86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87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88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89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90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91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92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93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94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95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96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97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98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499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00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01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02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03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04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05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06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07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08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09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10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11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12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13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14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15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16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17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18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19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20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21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22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23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24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25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26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27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28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29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30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31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32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33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34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35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36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37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38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39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40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41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42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43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44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45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46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47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48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49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50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51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52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53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54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55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56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57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58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59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60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61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62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63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64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65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66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67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68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69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70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71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72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73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74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75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76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77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78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79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80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81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82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83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84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85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86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87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88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89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90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91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92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93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94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95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96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97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98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599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00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01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02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03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04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05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06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07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08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09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10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11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12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13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14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15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16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17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18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19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20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21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22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23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24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25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26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27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28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29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30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31" name="Text Box 1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32" name="Text Box 2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33" name="Text Box 3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34" name="Text Box 4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35" name="Text Box 5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85725" cy="171450"/>
    <xdr:sp fLocksText="0">
      <xdr:nvSpPr>
        <xdr:cNvPr id="636" name="Text Box 6"/>
        <xdr:cNvSpPr txBox="1">
          <a:spLocks noChangeArrowheads="1"/>
        </xdr:cNvSpPr>
      </xdr:nvSpPr>
      <xdr:spPr>
        <a:xfrm>
          <a:off x="0" y="1821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3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3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3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4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4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4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4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4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4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4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4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64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49" name="Text Box 1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50" name="Text Box 2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51" name="Text Box 3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52" name="Text Box 4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53" name="Text Box 5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54" name="Text Box 6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55" name="Text Box 7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56" name="Text Box 8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57" name="Text Box 9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58" name="Text Box 10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59" name="Text Box 11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60" name="Text Box 12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61" name="Text Box 13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62" name="Text Box 14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63" name="Text Box 15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64" name="Text Box 1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65" name="Text Box 2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66" name="Text Box 3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67" name="Text Box 4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68" name="Text Box 5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69" name="Text Box 6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70" name="Text Box 7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71" name="Text Box 8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72" name="Text Box 9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73" name="Text Box 10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74" name="Text Box 11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75" name="Text Box 12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76" name="Text Box 13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77" name="Text Box 14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78" name="Text Box 15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79" name="Text Box 1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80" name="Text Box 2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81" name="Text Box 3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82" name="Text Box 4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83" name="Text Box 5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84" name="Text Box 6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85" name="Text Box 7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86" name="Text Box 8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87" name="Text Box 9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88" name="Text Box 10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89" name="Text Box 11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90" name="Text Box 12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91" name="Text Box 13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92" name="Text Box 14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93" name="Text Box 15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94" name="Text Box 1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95" name="Text Box 2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96" name="Text Box 3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97" name="Text Box 4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98" name="Text Box 5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699" name="Text Box 6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700" name="Text Box 7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701" name="Text Box 8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702" name="Text Box 9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703" name="Text Box 10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704" name="Text Box 11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705" name="Text Box 12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706" name="Text Box 13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707" name="Text Box 14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9050"/>
    <xdr:sp fLocksText="0">
      <xdr:nvSpPr>
        <xdr:cNvPr id="708" name="Text Box 15"/>
        <xdr:cNvSpPr txBox="1">
          <a:spLocks noChangeArrowheads="1"/>
        </xdr:cNvSpPr>
      </xdr:nvSpPr>
      <xdr:spPr>
        <a:xfrm>
          <a:off x="3124200" y="16011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0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1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1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1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1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1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1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1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1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1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1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2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2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2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2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2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2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2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2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2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2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3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3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3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3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3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3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3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3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3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3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4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4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4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4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4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4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4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4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4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4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5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5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5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5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5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5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5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5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5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5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6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6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6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6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6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6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6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6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6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6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7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7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7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7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7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7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7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7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7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7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8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8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8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8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8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8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8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8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8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8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9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9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9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9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9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9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9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9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9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79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0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0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0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0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0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0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0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0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0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0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1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1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1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1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1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1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1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1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1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1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2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2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2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2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2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2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2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2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2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2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3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3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3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3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3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3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3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3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3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3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4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4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4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4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4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4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4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4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4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4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5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5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5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5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5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5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5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5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5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5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6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6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6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6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6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6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6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6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6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6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7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7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7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7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7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7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7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7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7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7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8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8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8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8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8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8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8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8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8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8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9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9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9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9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9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9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9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9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98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899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00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01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02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03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04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05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06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07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08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09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10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11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12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13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14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15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16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17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18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19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20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21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22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23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24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25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26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27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28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29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30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31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32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33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34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35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36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37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38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39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40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41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42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43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44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45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46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47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48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49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50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51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52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53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54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55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56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57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58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59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60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61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62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63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64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65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66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6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6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6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7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7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7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7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7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7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7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7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7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7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8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8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8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8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8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8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8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8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8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8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9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9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9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9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9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9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9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9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9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99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0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0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0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0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0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0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0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0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0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0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1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1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1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1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1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1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1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1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1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1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2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2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2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2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2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2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2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2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2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2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3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3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3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3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3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3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36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37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38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39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40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41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42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43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44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45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46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47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48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49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50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51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52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53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54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55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56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57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58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59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60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61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62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63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64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65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66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67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68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69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70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71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72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73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74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75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76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77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78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79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80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81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82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83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84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85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86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87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88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89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90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91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92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93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94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95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96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97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98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099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00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01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02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03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04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0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0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0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0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0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1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1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1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1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1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1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1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1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1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1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2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2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2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2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2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2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2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2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2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2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3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3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3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3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3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3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3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3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3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3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4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4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4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4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4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4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4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4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4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4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5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5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5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5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5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5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5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5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5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5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6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6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6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6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6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6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6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6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6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6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7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7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7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7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7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7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7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7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7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7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8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8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8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8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8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8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8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8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8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8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9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9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9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9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9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9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9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9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9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19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0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0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0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0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0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0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0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0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0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0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1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1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1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1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1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1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1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1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1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1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2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2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2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2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2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2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2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2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2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2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3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3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3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3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3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3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3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3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3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3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4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4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4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4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4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4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4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4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4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4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5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5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5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5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5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5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5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5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58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59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60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61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62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63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64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65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66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67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68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69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70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71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72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73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74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75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76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77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78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79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80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81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82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83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84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85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86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87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88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89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90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91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92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93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94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95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96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97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98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299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00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01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02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03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04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05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06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07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08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09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10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11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12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13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14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15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16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17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18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19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20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21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22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23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24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25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26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27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28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29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30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31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32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33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34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35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36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37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38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39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40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41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42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43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44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45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46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47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48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49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50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51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52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5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5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5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5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5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5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5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6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6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6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6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6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6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6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6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6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6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7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7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7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7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7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7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7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7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7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7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8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8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8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8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8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8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8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8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8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8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9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9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9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9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9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9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9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9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9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39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0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0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0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0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0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0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0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0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0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0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1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1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1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1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1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1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1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1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1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1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2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2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2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2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2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2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2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2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2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2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3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3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3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3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3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3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3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3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3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3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4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4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4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4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4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4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4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4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4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4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5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5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5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5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5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5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5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5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5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5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6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6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6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6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6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6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6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6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6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6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7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7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7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7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7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7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7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7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7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7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8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8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8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8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8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8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8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8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8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8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9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9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9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9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9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9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9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9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9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49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0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0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0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0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0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0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0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0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0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0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1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1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1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1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1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1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1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1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1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1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2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2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2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2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2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2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2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2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2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2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30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31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32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33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34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35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36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37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38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39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40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41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42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43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44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45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46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47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48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49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50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51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52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53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54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55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56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57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58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59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60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61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62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63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64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65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66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67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68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69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70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71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72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73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74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75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76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7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7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7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8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8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8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8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8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8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8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8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8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8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9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9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9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9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9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9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9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9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9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59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0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0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0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0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0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0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0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0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0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0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1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1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1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1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1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1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1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1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1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1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2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2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2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2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2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2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2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2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2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2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3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3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3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3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3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3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3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3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3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3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4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4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4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4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4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4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4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4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4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4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5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5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5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5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5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5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5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5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5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5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6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6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6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6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6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6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6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6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6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6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7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7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7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7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7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7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7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7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7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7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8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8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8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8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8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8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8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8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8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8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9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9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9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9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9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9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96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97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98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699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00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01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02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03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04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05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06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07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08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09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10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11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12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13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14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15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16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17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18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19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20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21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22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23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24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25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26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27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28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29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30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31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32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33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34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35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36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37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38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39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40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41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42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43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44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45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46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47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48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49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50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51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52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53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54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55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56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57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58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59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60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61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62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63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64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65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66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67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68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69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70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71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72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73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74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75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76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77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78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79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80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81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82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83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84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85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86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87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88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89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90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9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9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9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9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9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9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9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9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79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0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0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0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0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0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0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0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0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0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0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1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1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1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1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1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1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1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1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1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1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2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2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2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2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2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2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2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2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2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2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3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3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3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3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3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3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3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3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3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3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4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4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4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4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4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4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4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4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4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4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5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5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5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5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5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5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5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5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5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5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6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6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6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6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6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6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6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6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6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6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7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7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7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7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7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7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7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7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7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7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8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8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8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8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8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8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8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8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8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8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9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9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9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9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9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9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9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9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9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89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0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0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0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0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0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0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0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0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0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0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1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1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1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1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1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1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1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1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1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1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2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2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2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2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2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2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2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2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2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2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3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3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3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3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3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3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3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3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3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3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4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4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4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4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4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4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4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4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4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4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5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5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5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5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5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5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5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5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5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5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6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6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6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6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6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6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6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6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68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69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70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71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72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73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74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75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76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77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78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79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80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81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82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83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84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85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86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87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88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89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90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91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92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93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94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95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96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97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98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1999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00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01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02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03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04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05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06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07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08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09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10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11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12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13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14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1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1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1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1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1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2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2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2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2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2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2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2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2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2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2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3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3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32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33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34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35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36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37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38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39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40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41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42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43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44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45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46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47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48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49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50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51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52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53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54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55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56" name="Text Box 6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57" name="Text Box 1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58" name="Text Box 2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59" name="Text Box 3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60" name="Text Box 4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180975"/>
    <xdr:sp fLocksText="0">
      <xdr:nvSpPr>
        <xdr:cNvPr id="2061" name="Text Box 5"/>
        <xdr:cNvSpPr txBox="1">
          <a:spLocks noChangeArrowheads="1"/>
        </xdr:cNvSpPr>
      </xdr:nvSpPr>
      <xdr:spPr>
        <a:xfrm>
          <a:off x="0" y="16011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390;&#1377;&#1406;&#1377;&#1388;&#1377;&#1385;&#1381;&#1408;&#1385;%20-%20&#1398;&#1377;&#1389;&#1377;&#1392;&#1377;&#1399;&#1387;&#1406;%20(&#1357;&#1404;&#1398;&#1381;&#1394;&#1390;&#1387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390;&#1377;&#1406;&#1377;&#1388;&#1377;&#1385;&#1381;&#1408;&#1385;%20-%20&#1398;&#1377;&#1389;&#1377;&#1392;&#1377;&#1399;&#1387;&#1406;%20(&#1341;&#1398;&#1380;&#1377;&#139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Ծավալաթերթ-Նախահաշիվ (2)"/>
    </sheetNames>
    <sheetDataSet>
      <sheetData sheetId="0">
        <row r="53">
          <cell r="I53">
            <v>1029.8624971697375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Ծավալաթերթ-Նախահաշիվ (2)"/>
    </sheetNames>
    <sheetDataSet>
      <sheetData sheetId="0">
        <row r="75">
          <cell r="I75">
            <v>167.6584458972523</v>
          </cell>
        </row>
        <row r="76">
          <cell r="F76">
            <v>6706.337835890091</v>
          </cell>
          <cell r="I76">
            <v>1005.9506753835137</v>
          </cell>
          <cell r="L76">
            <v>4750.32263375548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68"/>
  <sheetViews>
    <sheetView tabSelected="1" view="pageBreakPreview" zoomScaleSheetLayoutView="100" workbookViewId="0" topLeftCell="A1">
      <selection activeCell="G19" sqref="G19"/>
    </sheetView>
  </sheetViews>
  <sheetFormatPr defaultColWidth="9.00390625" defaultRowHeight="12.75"/>
  <cols>
    <col min="1" max="1" width="3.75390625" style="1" customWidth="1"/>
    <col min="2" max="2" width="34.875" style="1" customWidth="1"/>
    <col min="3" max="3" width="5.875" style="5" customWidth="1"/>
    <col min="4" max="4" width="9.75390625" style="5" customWidth="1"/>
    <col min="5" max="5" width="10.125" style="5" customWidth="1"/>
    <col min="6" max="6" width="12.25390625" style="19" customWidth="1"/>
    <col min="7" max="7" width="12.25390625" style="1" customWidth="1"/>
    <col min="8" max="8" width="11.25390625" style="1" customWidth="1"/>
    <col min="9" max="9" width="10.75390625" style="1" customWidth="1"/>
    <col min="10" max="10" width="10.00390625" style="1" customWidth="1"/>
    <col min="11" max="11" width="11.375" style="1" customWidth="1"/>
    <col min="12" max="12" width="11.625" style="1" customWidth="1"/>
    <col min="13" max="16384" width="9.125" style="1" customWidth="1"/>
  </cols>
  <sheetData>
    <row r="1" spans="1:12" s="7" customFormat="1" ht="21.75" customHeight="1">
      <c r="A1" s="150" t="s">
        <v>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7" s="7" customFormat="1" ht="45" customHeight="1">
      <c r="A2" s="151" t="s">
        <v>16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Q2"/>
    </row>
    <row r="3" spans="1:6" s="7" customFormat="1" ht="14.25" customHeight="1" thickBot="1">
      <c r="A3" s="59"/>
      <c r="B3" s="58"/>
      <c r="C3" s="58"/>
      <c r="D3" s="58"/>
      <c r="E3" s="139" t="s">
        <v>52</v>
      </c>
      <c r="F3" s="139"/>
    </row>
    <row r="4" spans="1:6" s="8" customFormat="1" ht="20.25" customHeight="1">
      <c r="A4" s="140" t="s">
        <v>17</v>
      </c>
      <c r="B4" s="142" t="s">
        <v>18</v>
      </c>
      <c r="C4" s="144" t="s">
        <v>19</v>
      </c>
      <c r="D4" s="146" t="s">
        <v>0</v>
      </c>
      <c r="E4" s="146" t="s">
        <v>1</v>
      </c>
      <c r="F4" s="148" t="s">
        <v>2</v>
      </c>
    </row>
    <row r="5" spans="1:6" s="8" customFormat="1" ht="20.25" customHeight="1">
      <c r="A5" s="141"/>
      <c r="B5" s="143"/>
      <c r="C5" s="145"/>
      <c r="D5" s="147"/>
      <c r="E5" s="147"/>
      <c r="F5" s="149"/>
    </row>
    <row r="6" spans="1:12" s="8" customFormat="1" ht="16.5" thickBot="1">
      <c r="A6" s="76">
        <v>1</v>
      </c>
      <c r="B6" s="84">
        <v>2</v>
      </c>
      <c r="C6" s="61">
        <v>3</v>
      </c>
      <c r="D6" s="61">
        <v>4</v>
      </c>
      <c r="E6" s="62">
        <v>5</v>
      </c>
      <c r="F6" s="85">
        <v>6</v>
      </c>
      <c r="K6" s="139" t="s">
        <v>52</v>
      </c>
      <c r="L6" s="139"/>
    </row>
    <row r="7" spans="1:12" s="20" customFormat="1" ht="15.75">
      <c r="A7" s="77"/>
      <c r="B7" s="86" t="s">
        <v>5</v>
      </c>
      <c r="C7" s="37"/>
      <c r="D7" s="63"/>
      <c r="E7" s="64"/>
      <c r="F7" s="87"/>
      <c r="G7" s="136" t="s">
        <v>59</v>
      </c>
      <c r="H7" s="137"/>
      <c r="I7" s="138"/>
      <c r="J7" s="136" t="s">
        <v>60</v>
      </c>
      <c r="K7" s="137"/>
      <c r="L7" s="138"/>
    </row>
    <row r="8" spans="1:12" s="21" customFormat="1" ht="20.25" customHeight="1">
      <c r="A8" s="78"/>
      <c r="B8" s="88" t="s">
        <v>6</v>
      </c>
      <c r="C8" s="65"/>
      <c r="D8" s="66"/>
      <c r="E8" s="67"/>
      <c r="F8" s="89"/>
      <c r="G8" s="72" t="s">
        <v>61</v>
      </c>
      <c r="H8" s="35" t="s">
        <v>62</v>
      </c>
      <c r="I8" s="73" t="s">
        <v>63</v>
      </c>
      <c r="J8" s="72" t="s">
        <v>61</v>
      </c>
      <c r="K8" s="35" t="s">
        <v>62</v>
      </c>
      <c r="L8" s="73" t="s">
        <v>63</v>
      </c>
    </row>
    <row r="9" spans="1:12" s="21" customFormat="1" ht="30">
      <c r="A9" s="78">
        <v>1</v>
      </c>
      <c r="B9" s="90" t="s">
        <v>20</v>
      </c>
      <c r="C9" s="28" t="s">
        <v>54</v>
      </c>
      <c r="D9" s="29">
        <v>45</v>
      </c>
      <c r="E9" s="30">
        <v>0.4839713240177336</v>
      </c>
      <c r="F9" s="91">
        <f>D9*E9</f>
        <v>21.77870958079801</v>
      </c>
      <c r="G9" s="74">
        <f>D9*0.15</f>
        <v>6.75</v>
      </c>
      <c r="H9" s="71">
        <f>E9</f>
        <v>0.4839713240177336</v>
      </c>
      <c r="I9" s="75">
        <f>H9*G9</f>
        <v>3.2668064371197016</v>
      </c>
      <c r="J9" s="74">
        <f>D9*0.85</f>
        <v>38.25</v>
      </c>
      <c r="K9" s="71">
        <f>E9</f>
        <v>0.4839713240177336</v>
      </c>
      <c r="L9" s="75">
        <f>K9*J9</f>
        <v>18.51190314367831</v>
      </c>
    </row>
    <row r="10" spans="1:12" s="21" customFormat="1" ht="30">
      <c r="A10" s="78">
        <v>2</v>
      </c>
      <c r="B10" s="90" t="s">
        <v>21</v>
      </c>
      <c r="C10" s="28" t="s">
        <v>54</v>
      </c>
      <c r="D10" s="29">
        <v>45</v>
      </c>
      <c r="E10" s="30">
        <v>0.6341219501216915</v>
      </c>
      <c r="F10" s="91">
        <f>D10*E10</f>
        <v>28.535487755476115</v>
      </c>
      <c r="G10" s="74">
        <f aca="true" t="shared" si="0" ref="G10:G44">D10*0.15</f>
        <v>6.75</v>
      </c>
      <c r="H10" s="71">
        <f aca="true" t="shared" si="1" ref="H10:H44">E10</f>
        <v>0.6341219501216915</v>
      </c>
      <c r="I10" s="75">
        <f aca="true" t="shared" si="2" ref="I10:I44">H10*G10</f>
        <v>4.280323163321418</v>
      </c>
      <c r="J10" s="74">
        <f aca="true" t="shared" si="3" ref="J10:J44">D10*0.85</f>
        <v>38.25</v>
      </c>
      <c r="K10" s="71">
        <f aca="true" t="shared" si="4" ref="K10:K44">E10</f>
        <v>0.6341219501216915</v>
      </c>
      <c r="L10" s="75">
        <f aca="true" t="shared" si="5" ref="L10:L44">K10*J10</f>
        <v>24.2551645921547</v>
      </c>
    </row>
    <row r="11" spans="1:12" ht="30">
      <c r="A11" s="78">
        <v>3</v>
      </c>
      <c r="B11" s="90" t="s">
        <v>22</v>
      </c>
      <c r="C11" s="28" t="s">
        <v>54</v>
      </c>
      <c r="D11" s="29">
        <v>9</v>
      </c>
      <c r="E11" s="30">
        <v>1.99312379676432</v>
      </c>
      <c r="F11" s="91">
        <f>D11*E11</f>
        <v>17.93811417087888</v>
      </c>
      <c r="G11" s="74">
        <f t="shared" si="0"/>
        <v>1.3499999999999999</v>
      </c>
      <c r="H11" s="71">
        <f t="shared" si="1"/>
        <v>1.99312379676432</v>
      </c>
      <c r="I11" s="75">
        <f t="shared" si="2"/>
        <v>2.690717125631832</v>
      </c>
      <c r="J11" s="74">
        <f t="shared" si="3"/>
        <v>7.6499999999999995</v>
      </c>
      <c r="K11" s="71">
        <f t="shared" si="4"/>
        <v>1.99312379676432</v>
      </c>
      <c r="L11" s="75">
        <f t="shared" si="5"/>
        <v>15.247397045247048</v>
      </c>
    </row>
    <row r="12" spans="1:12" s="22" customFormat="1" ht="30">
      <c r="A12" s="78">
        <v>4</v>
      </c>
      <c r="B12" s="90" t="s">
        <v>23</v>
      </c>
      <c r="C12" s="28" t="s">
        <v>54</v>
      </c>
      <c r="D12" s="29">
        <v>9</v>
      </c>
      <c r="E12" s="31">
        <v>0.833488133192352</v>
      </c>
      <c r="F12" s="92">
        <f>E12*D12</f>
        <v>7.501393198731169</v>
      </c>
      <c r="G12" s="74">
        <f t="shared" si="0"/>
        <v>1.3499999999999999</v>
      </c>
      <c r="H12" s="71">
        <f t="shared" si="1"/>
        <v>0.833488133192352</v>
      </c>
      <c r="I12" s="75">
        <f t="shared" si="2"/>
        <v>1.1252089798096752</v>
      </c>
      <c r="J12" s="74">
        <f t="shared" si="3"/>
        <v>7.6499999999999995</v>
      </c>
      <c r="K12" s="71">
        <f t="shared" si="4"/>
        <v>0.833488133192352</v>
      </c>
      <c r="L12" s="75">
        <f t="shared" si="5"/>
        <v>6.376184218921493</v>
      </c>
    </row>
    <row r="13" spans="1:12" s="5" customFormat="1" ht="45">
      <c r="A13" s="78">
        <v>5</v>
      </c>
      <c r="B13" s="90" t="s">
        <v>24</v>
      </c>
      <c r="C13" s="60" t="s">
        <v>30</v>
      </c>
      <c r="D13" s="29">
        <v>150</v>
      </c>
      <c r="E13" s="30">
        <v>0.5140692597863231</v>
      </c>
      <c r="F13" s="91">
        <f>D13*E13</f>
        <v>77.11038896794847</v>
      </c>
      <c r="G13" s="74">
        <f t="shared" si="0"/>
        <v>22.5</v>
      </c>
      <c r="H13" s="71">
        <f t="shared" si="1"/>
        <v>0.5140692597863231</v>
      </c>
      <c r="I13" s="75">
        <f t="shared" si="2"/>
        <v>11.56655834519227</v>
      </c>
      <c r="J13" s="74">
        <f t="shared" si="3"/>
        <v>127.5</v>
      </c>
      <c r="K13" s="71">
        <f t="shared" si="4"/>
        <v>0.5140692597863231</v>
      </c>
      <c r="L13" s="75">
        <f t="shared" si="5"/>
        <v>65.5438306227562</v>
      </c>
    </row>
    <row r="14" spans="1:12" s="22" customFormat="1" ht="30">
      <c r="A14" s="78">
        <v>6</v>
      </c>
      <c r="B14" s="90" t="s">
        <v>25</v>
      </c>
      <c r="C14" s="28" t="s">
        <v>54</v>
      </c>
      <c r="D14" s="29">
        <v>18</v>
      </c>
      <c r="E14" s="31">
        <v>0.833488133192352</v>
      </c>
      <c r="F14" s="92">
        <f>E14*D14</f>
        <v>15.002786397462337</v>
      </c>
      <c r="G14" s="74">
        <f t="shared" si="0"/>
        <v>2.6999999999999997</v>
      </c>
      <c r="H14" s="71">
        <f t="shared" si="1"/>
        <v>0.833488133192352</v>
      </c>
      <c r="I14" s="75">
        <f t="shared" si="2"/>
        <v>2.2504179596193503</v>
      </c>
      <c r="J14" s="74">
        <f t="shared" si="3"/>
        <v>15.299999999999999</v>
      </c>
      <c r="K14" s="71">
        <f t="shared" si="4"/>
        <v>0.833488133192352</v>
      </c>
      <c r="L14" s="75">
        <f t="shared" si="5"/>
        <v>12.752368437842986</v>
      </c>
    </row>
    <row r="15" spans="1:12" s="23" customFormat="1" ht="18">
      <c r="A15" s="79">
        <v>7</v>
      </c>
      <c r="B15" s="90" t="s">
        <v>26</v>
      </c>
      <c r="C15" s="28" t="s">
        <v>54</v>
      </c>
      <c r="D15" s="29">
        <v>54</v>
      </c>
      <c r="E15" s="30">
        <v>0.05456587916565971</v>
      </c>
      <c r="F15" s="91">
        <f>D15*E15</f>
        <v>2.9465574749456245</v>
      </c>
      <c r="G15" s="74">
        <f t="shared" si="0"/>
        <v>8.1</v>
      </c>
      <c r="H15" s="71">
        <f t="shared" si="1"/>
        <v>0.05456587916565971</v>
      </c>
      <c r="I15" s="75">
        <f t="shared" si="2"/>
        <v>0.44198362124184365</v>
      </c>
      <c r="J15" s="74">
        <f t="shared" si="3"/>
        <v>45.9</v>
      </c>
      <c r="K15" s="71">
        <f t="shared" si="4"/>
        <v>0.05456587916565971</v>
      </c>
      <c r="L15" s="75">
        <f t="shared" si="5"/>
        <v>2.5045738537037807</v>
      </c>
    </row>
    <row r="16" spans="1:12" s="24" customFormat="1" ht="30">
      <c r="A16" s="79">
        <v>8</v>
      </c>
      <c r="B16" s="93" t="s">
        <v>27</v>
      </c>
      <c r="C16" s="32" t="s">
        <v>32</v>
      </c>
      <c r="D16" s="33">
        <v>0.9</v>
      </c>
      <c r="E16" s="34">
        <v>15.750086646432537</v>
      </c>
      <c r="F16" s="91">
        <f>D16*E16</f>
        <v>14.175077981789284</v>
      </c>
      <c r="G16" s="74">
        <f t="shared" si="0"/>
        <v>0.135</v>
      </c>
      <c r="H16" s="71">
        <f t="shared" si="1"/>
        <v>15.750086646432537</v>
      </c>
      <c r="I16" s="75">
        <f t="shared" si="2"/>
        <v>2.1262616972683928</v>
      </c>
      <c r="J16" s="74">
        <f t="shared" si="3"/>
        <v>0.765</v>
      </c>
      <c r="K16" s="71">
        <f t="shared" si="4"/>
        <v>15.750086646432537</v>
      </c>
      <c r="L16" s="75">
        <f t="shared" si="5"/>
        <v>12.04881628452089</v>
      </c>
    </row>
    <row r="17" spans="1:12" ht="15.75">
      <c r="A17" s="79">
        <v>9</v>
      </c>
      <c r="B17" s="94" t="s">
        <v>8</v>
      </c>
      <c r="C17" s="35" t="s">
        <v>7</v>
      </c>
      <c r="D17" s="29">
        <v>150</v>
      </c>
      <c r="E17" s="30">
        <v>0.09414743695020518</v>
      </c>
      <c r="F17" s="95">
        <f>D17*E17</f>
        <v>14.122115542530777</v>
      </c>
      <c r="G17" s="74">
        <f t="shared" si="0"/>
        <v>22.5</v>
      </c>
      <c r="H17" s="71">
        <f t="shared" si="1"/>
        <v>0.09414743695020518</v>
      </c>
      <c r="I17" s="75">
        <f t="shared" si="2"/>
        <v>2.1183173313796164</v>
      </c>
      <c r="J17" s="74">
        <f t="shared" si="3"/>
        <v>127.5</v>
      </c>
      <c r="K17" s="71">
        <f t="shared" si="4"/>
        <v>0.09414743695020518</v>
      </c>
      <c r="L17" s="75">
        <f t="shared" si="5"/>
        <v>12.00379821115116</v>
      </c>
    </row>
    <row r="18" spans="1:12" ht="30">
      <c r="A18" s="79">
        <v>10</v>
      </c>
      <c r="B18" s="90" t="s">
        <v>28</v>
      </c>
      <c r="C18" s="60" t="s">
        <v>31</v>
      </c>
      <c r="D18" s="36">
        <v>1</v>
      </c>
      <c r="E18" s="31">
        <v>3.685432387206031</v>
      </c>
      <c r="F18" s="96">
        <f>D18*E18</f>
        <v>3.685432387206031</v>
      </c>
      <c r="G18" s="74">
        <f t="shared" si="0"/>
        <v>0.15</v>
      </c>
      <c r="H18" s="71">
        <f t="shared" si="1"/>
        <v>3.685432387206031</v>
      </c>
      <c r="I18" s="75">
        <f t="shared" si="2"/>
        <v>0.5528148580809046</v>
      </c>
      <c r="J18" s="74">
        <f t="shared" si="3"/>
        <v>0.85</v>
      </c>
      <c r="K18" s="71">
        <f t="shared" si="4"/>
        <v>3.685432387206031</v>
      </c>
      <c r="L18" s="75">
        <f t="shared" si="5"/>
        <v>3.132617529125126</v>
      </c>
    </row>
    <row r="19" spans="1:12" s="23" customFormat="1" ht="30">
      <c r="A19" s="79">
        <v>11</v>
      </c>
      <c r="B19" s="90" t="s">
        <v>29</v>
      </c>
      <c r="C19" s="60" t="s">
        <v>30</v>
      </c>
      <c r="D19" s="29">
        <v>150</v>
      </c>
      <c r="E19" s="30">
        <v>0.06897917925939875</v>
      </c>
      <c r="F19" s="91">
        <f>D19*E19</f>
        <v>10.346876888909813</v>
      </c>
      <c r="G19" s="74">
        <f t="shared" si="0"/>
        <v>22.5</v>
      </c>
      <c r="H19" s="71">
        <f t="shared" si="1"/>
        <v>0.06897917925939875</v>
      </c>
      <c r="I19" s="75">
        <f t="shared" si="2"/>
        <v>1.552031533336472</v>
      </c>
      <c r="J19" s="74">
        <f t="shared" si="3"/>
        <v>127.5</v>
      </c>
      <c r="K19" s="71">
        <f t="shared" si="4"/>
        <v>0.06897917925939875</v>
      </c>
      <c r="L19" s="75">
        <f t="shared" si="5"/>
        <v>8.794845355573342</v>
      </c>
    </row>
    <row r="20" spans="1:12" s="23" customFormat="1" ht="15">
      <c r="A20" s="79"/>
      <c r="B20" s="90"/>
      <c r="C20" s="60"/>
      <c r="D20" s="29"/>
      <c r="E20" s="30"/>
      <c r="F20" s="91"/>
      <c r="G20" s="74"/>
      <c r="H20" s="71"/>
      <c r="I20" s="75"/>
      <c r="J20" s="74"/>
      <c r="K20" s="71"/>
      <c r="L20" s="75"/>
    </row>
    <row r="21" spans="1:12" s="20" customFormat="1" ht="15.75">
      <c r="A21" s="80"/>
      <c r="B21" s="97" t="s">
        <v>9</v>
      </c>
      <c r="C21" s="37"/>
      <c r="D21" s="38"/>
      <c r="E21" s="39"/>
      <c r="F21" s="98"/>
      <c r="G21" s="74"/>
      <c r="H21" s="71"/>
      <c r="I21" s="75"/>
      <c r="J21" s="74"/>
      <c r="K21" s="71"/>
      <c r="L21" s="75"/>
    </row>
    <row r="22" spans="1:12" s="20" customFormat="1" ht="15.75">
      <c r="A22" s="80"/>
      <c r="B22" s="97"/>
      <c r="C22" s="37"/>
      <c r="D22" s="38"/>
      <c r="E22" s="39"/>
      <c r="F22" s="98"/>
      <c r="G22" s="74"/>
      <c r="H22" s="71"/>
      <c r="I22" s="75"/>
      <c r="J22" s="74"/>
      <c r="K22" s="71"/>
      <c r="L22" s="75"/>
    </row>
    <row r="23" spans="1:12" s="20" customFormat="1" ht="18" customHeight="1">
      <c r="A23" s="80"/>
      <c r="B23" s="86" t="s">
        <v>10</v>
      </c>
      <c r="C23" s="37"/>
      <c r="D23" s="38"/>
      <c r="E23" s="39"/>
      <c r="F23" s="98"/>
      <c r="G23" s="74"/>
      <c r="H23" s="71"/>
      <c r="I23" s="75"/>
      <c r="J23" s="74"/>
      <c r="K23" s="71"/>
      <c r="L23" s="75"/>
    </row>
    <row r="24" spans="1:12" s="25" customFormat="1" ht="75">
      <c r="A24" s="81">
        <v>1</v>
      </c>
      <c r="B24" s="99" t="s">
        <v>33</v>
      </c>
      <c r="C24" s="28" t="s">
        <v>58</v>
      </c>
      <c r="D24" s="40">
        <v>0.024</v>
      </c>
      <c r="E24" s="41">
        <v>199.63766367820693</v>
      </c>
      <c r="F24" s="100">
        <f>E24*D24</f>
        <v>4.7913039282769665</v>
      </c>
      <c r="G24" s="74">
        <f t="shared" si="0"/>
        <v>0.0036</v>
      </c>
      <c r="H24" s="71">
        <f t="shared" si="1"/>
        <v>199.63766367820693</v>
      </c>
      <c r="I24" s="75">
        <f t="shared" si="2"/>
        <v>0.718695589241545</v>
      </c>
      <c r="J24" s="74">
        <f t="shared" si="3"/>
        <v>0.0204</v>
      </c>
      <c r="K24" s="71">
        <f t="shared" si="4"/>
        <v>199.63766367820693</v>
      </c>
      <c r="L24" s="75">
        <f t="shared" si="5"/>
        <v>4.072608339035422</v>
      </c>
    </row>
    <row r="25" spans="1:12" ht="30">
      <c r="A25" s="82">
        <v>2</v>
      </c>
      <c r="B25" s="101" t="s">
        <v>11</v>
      </c>
      <c r="C25" s="28" t="s">
        <v>57</v>
      </c>
      <c r="D25" s="40">
        <v>0.8</v>
      </c>
      <c r="E25" s="31">
        <v>16.7560999070401</v>
      </c>
      <c r="F25" s="92">
        <f>E25*D25</f>
        <v>13.40487992563208</v>
      </c>
      <c r="G25" s="74">
        <f t="shared" si="0"/>
        <v>0.12</v>
      </c>
      <c r="H25" s="71">
        <f t="shared" si="1"/>
        <v>16.7560999070401</v>
      </c>
      <c r="I25" s="75">
        <f t="shared" si="2"/>
        <v>2.0107319888448116</v>
      </c>
      <c r="J25" s="74">
        <f t="shared" si="3"/>
        <v>0.68</v>
      </c>
      <c r="K25" s="71">
        <f t="shared" si="4"/>
        <v>16.7560999070401</v>
      </c>
      <c r="L25" s="75">
        <f t="shared" si="5"/>
        <v>11.394147936787268</v>
      </c>
    </row>
    <row r="26" spans="1:12" s="15" customFormat="1" ht="31.5">
      <c r="A26" s="81">
        <v>3</v>
      </c>
      <c r="B26" s="102" t="s">
        <v>34</v>
      </c>
      <c r="C26" s="28" t="s">
        <v>54</v>
      </c>
      <c r="D26" s="40">
        <v>8</v>
      </c>
      <c r="E26" s="31">
        <v>11.543594976103533</v>
      </c>
      <c r="F26" s="96">
        <f>+E26*D26</f>
        <v>92.34875980882826</v>
      </c>
      <c r="G26" s="74">
        <f t="shared" si="0"/>
        <v>1.2</v>
      </c>
      <c r="H26" s="71">
        <f t="shared" si="1"/>
        <v>11.543594976103533</v>
      </c>
      <c r="I26" s="75">
        <f t="shared" si="2"/>
        <v>13.85231397132424</v>
      </c>
      <c r="J26" s="74">
        <f t="shared" si="3"/>
        <v>6.8</v>
      </c>
      <c r="K26" s="71">
        <f t="shared" si="4"/>
        <v>11.543594976103533</v>
      </c>
      <c r="L26" s="75">
        <f t="shared" si="5"/>
        <v>78.49644583750403</v>
      </c>
    </row>
    <row r="27" spans="1:12" s="15" customFormat="1" ht="15.75">
      <c r="A27" s="81"/>
      <c r="B27" s="102"/>
      <c r="C27" s="28"/>
      <c r="D27" s="40"/>
      <c r="E27" s="31"/>
      <c r="F27" s="96"/>
      <c r="G27" s="74"/>
      <c r="H27" s="71"/>
      <c r="I27" s="75"/>
      <c r="J27" s="74"/>
      <c r="K27" s="71"/>
      <c r="L27" s="75"/>
    </row>
    <row r="28" spans="1:12" s="20" customFormat="1" ht="15.75">
      <c r="A28" s="80"/>
      <c r="B28" s="86" t="s">
        <v>12</v>
      </c>
      <c r="C28" s="37"/>
      <c r="D28" s="43"/>
      <c r="E28" s="39"/>
      <c r="F28" s="98"/>
      <c r="G28" s="74"/>
      <c r="H28" s="71"/>
      <c r="I28" s="75"/>
      <c r="J28" s="74"/>
      <c r="K28" s="71"/>
      <c r="L28" s="75"/>
    </row>
    <row r="29" spans="1:12" s="15" customFormat="1" ht="31.5">
      <c r="A29" s="83">
        <v>1</v>
      </c>
      <c r="B29" s="102" t="s">
        <v>35</v>
      </c>
      <c r="C29" s="28" t="s">
        <v>54</v>
      </c>
      <c r="D29" s="44">
        <v>1.32</v>
      </c>
      <c r="E29" s="31">
        <v>1.99312379676432</v>
      </c>
      <c r="F29" s="92">
        <f>E29*D29</f>
        <v>2.6309234117289026</v>
      </c>
      <c r="G29" s="74">
        <f t="shared" si="0"/>
        <v>0.198</v>
      </c>
      <c r="H29" s="71">
        <f t="shared" si="1"/>
        <v>1.99312379676432</v>
      </c>
      <c r="I29" s="75">
        <f t="shared" si="2"/>
        <v>0.3946385117593354</v>
      </c>
      <c r="J29" s="74">
        <f t="shared" si="3"/>
        <v>1.122</v>
      </c>
      <c r="K29" s="71">
        <f t="shared" si="4"/>
        <v>1.99312379676432</v>
      </c>
      <c r="L29" s="75">
        <f t="shared" si="5"/>
        <v>2.2362848999695673</v>
      </c>
    </row>
    <row r="30" spans="1:12" s="15" customFormat="1" ht="47.25">
      <c r="A30" s="83">
        <v>2</v>
      </c>
      <c r="B30" s="103" t="s">
        <v>36</v>
      </c>
      <c r="C30" s="28" t="s">
        <v>55</v>
      </c>
      <c r="D30" s="44">
        <v>1.32</v>
      </c>
      <c r="E30" s="31">
        <v>32.582180830384324</v>
      </c>
      <c r="F30" s="92">
        <f>E30*D30</f>
        <v>43.00847869610731</v>
      </c>
      <c r="G30" s="74">
        <f t="shared" si="0"/>
        <v>0.198</v>
      </c>
      <c r="H30" s="71">
        <f t="shared" si="1"/>
        <v>32.582180830384324</v>
      </c>
      <c r="I30" s="75">
        <f t="shared" si="2"/>
        <v>6.451271804416097</v>
      </c>
      <c r="J30" s="74">
        <f t="shared" si="3"/>
        <v>1.122</v>
      </c>
      <c r="K30" s="71">
        <f t="shared" si="4"/>
        <v>32.582180830384324</v>
      </c>
      <c r="L30" s="75">
        <f t="shared" si="5"/>
        <v>36.557206891691216</v>
      </c>
    </row>
    <row r="31" spans="1:12" s="15" customFormat="1" ht="63">
      <c r="A31" s="83">
        <v>3</v>
      </c>
      <c r="B31" s="104" t="s">
        <v>37</v>
      </c>
      <c r="C31" s="45" t="s">
        <v>4</v>
      </c>
      <c r="D31" s="40">
        <v>0.31713499999999994</v>
      </c>
      <c r="E31" s="31">
        <v>118.71330049734298</v>
      </c>
      <c r="F31" s="92">
        <f>E31*D31</f>
        <v>37.64814255322486</v>
      </c>
      <c r="G31" s="74">
        <f t="shared" si="0"/>
        <v>0.04757024999999999</v>
      </c>
      <c r="H31" s="71">
        <f t="shared" si="1"/>
        <v>118.71330049734298</v>
      </c>
      <c r="I31" s="75">
        <f t="shared" si="2"/>
        <v>5.647221382983728</v>
      </c>
      <c r="J31" s="74">
        <f t="shared" si="3"/>
        <v>0.26956474999999996</v>
      </c>
      <c r="K31" s="71">
        <f t="shared" si="4"/>
        <v>118.71330049734298</v>
      </c>
      <c r="L31" s="75">
        <f t="shared" si="5"/>
        <v>32.000921170241135</v>
      </c>
    </row>
    <row r="32" spans="1:12" s="15" customFormat="1" ht="31.5">
      <c r="A32" s="83">
        <v>4</v>
      </c>
      <c r="B32" s="104" t="s">
        <v>38</v>
      </c>
      <c r="C32" s="42" t="s">
        <v>30</v>
      </c>
      <c r="D32" s="40">
        <v>22.099999999999998</v>
      </c>
      <c r="E32" s="31">
        <v>6.052992075010288</v>
      </c>
      <c r="F32" s="92">
        <f>E32*D32</f>
        <v>133.77112485772736</v>
      </c>
      <c r="G32" s="74">
        <f t="shared" si="0"/>
        <v>3.3149999999999995</v>
      </c>
      <c r="H32" s="71">
        <f t="shared" si="1"/>
        <v>6.052992075010288</v>
      </c>
      <c r="I32" s="75">
        <f t="shared" si="2"/>
        <v>20.0656687286591</v>
      </c>
      <c r="J32" s="74">
        <f t="shared" si="3"/>
        <v>18.784999999999997</v>
      </c>
      <c r="K32" s="71">
        <f t="shared" si="4"/>
        <v>6.052992075010288</v>
      </c>
      <c r="L32" s="75">
        <f t="shared" si="5"/>
        <v>113.70545612906825</v>
      </c>
    </row>
    <row r="33" spans="1:12" s="15" customFormat="1" ht="31.5">
      <c r="A33" s="83">
        <v>5</v>
      </c>
      <c r="B33" s="104" t="s">
        <v>13</v>
      </c>
      <c r="C33" s="28" t="s">
        <v>56</v>
      </c>
      <c r="D33" s="40">
        <v>0.5</v>
      </c>
      <c r="E33" s="31">
        <v>13.590613095558608</v>
      </c>
      <c r="F33" s="92">
        <f>E33*D33</f>
        <v>6.795306547779304</v>
      </c>
      <c r="G33" s="74">
        <f t="shared" si="0"/>
        <v>0.075</v>
      </c>
      <c r="H33" s="71">
        <f t="shared" si="1"/>
        <v>13.590613095558608</v>
      </c>
      <c r="I33" s="75">
        <f t="shared" si="2"/>
        <v>1.0192959821668954</v>
      </c>
      <c r="J33" s="74">
        <f t="shared" si="3"/>
        <v>0.425</v>
      </c>
      <c r="K33" s="71">
        <f t="shared" si="4"/>
        <v>13.590613095558608</v>
      </c>
      <c r="L33" s="75">
        <f t="shared" si="5"/>
        <v>5.776010565612408</v>
      </c>
    </row>
    <row r="34" spans="1:12" s="15" customFormat="1" ht="30">
      <c r="A34" s="81">
        <v>6</v>
      </c>
      <c r="B34" s="105" t="s">
        <v>39</v>
      </c>
      <c r="C34" s="60" t="s">
        <v>40</v>
      </c>
      <c r="D34" s="46">
        <v>6</v>
      </c>
      <c r="E34" s="31">
        <v>4.074074746757524</v>
      </c>
      <c r="F34" s="96">
        <f>+E34*D34</f>
        <v>24.44444848054514</v>
      </c>
      <c r="G34" s="74">
        <f t="shared" si="0"/>
        <v>0.8999999999999999</v>
      </c>
      <c r="H34" s="71">
        <f t="shared" si="1"/>
        <v>4.074074746757524</v>
      </c>
      <c r="I34" s="75">
        <f t="shared" si="2"/>
        <v>3.6666672720817712</v>
      </c>
      <c r="J34" s="74">
        <f t="shared" si="3"/>
        <v>5.1</v>
      </c>
      <c r="K34" s="71">
        <f t="shared" si="4"/>
        <v>4.074074746757524</v>
      </c>
      <c r="L34" s="75">
        <f t="shared" si="5"/>
        <v>20.77778120846337</v>
      </c>
    </row>
    <row r="35" spans="1:12" s="15" customFormat="1" ht="47.25">
      <c r="A35" s="83">
        <v>7</v>
      </c>
      <c r="B35" s="104" t="s">
        <v>41</v>
      </c>
      <c r="C35" s="45" t="s">
        <v>4</v>
      </c>
      <c r="D35" s="40">
        <v>0.20664</v>
      </c>
      <c r="E35" s="31">
        <v>118.71330049734298</v>
      </c>
      <c r="F35" s="92">
        <f>E35*D35</f>
        <v>24.530916414770953</v>
      </c>
      <c r="G35" s="74">
        <f t="shared" si="0"/>
        <v>0.030995999999999996</v>
      </c>
      <c r="H35" s="71">
        <f t="shared" si="1"/>
        <v>118.71330049734298</v>
      </c>
      <c r="I35" s="75">
        <f t="shared" si="2"/>
        <v>3.6796374622156427</v>
      </c>
      <c r="J35" s="74">
        <f t="shared" si="3"/>
        <v>0.175644</v>
      </c>
      <c r="K35" s="71">
        <f t="shared" si="4"/>
        <v>118.71330049734298</v>
      </c>
      <c r="L35" s="75">
        <f t="shared" si="5"/>
        <v>20.85127895255531</v>
      </c>
    </row>
    <row r="36" spans="1:12" s="15" customFormat="1" ht="31.5">
      <c r="A36" s="83">
        <v>8</v>
      </c>
      <c r="B36" s="104" t="s">
        <v>42</v>
      </c>
      <c r="C36" s="42" t="s">
        <v>30</v>
      </c>
      <c r="D36" s="40">
        <v>12</v>
      </c>
      <c r="E36" s="31">
        <v>12.081810638105663</v>
      </c>
      <c r="F36" s="92">
        <f>E36*D36</f>
        <v>144.98172765726795</v>
      </c>
      <c r="G36" s="74">
        <f t="shared" si="0"/>
        <v>1.7999999999999998</v>
      </c>
      <c r="H36" s="71">
        <f t="shared" si="1"/>
        <v>12.081810638105663</v>
      </c>
      <c r="I36" s="75">
        <f t="shared" si="2"/>
        <v>21.747259148590192</v>
      </c>
      <c r="J36" s="74">
        <f t="shared" si="3"/>
        <v>10.2</v>
      </c>
      <c r="K36" s="71">
        <f t="shared" si="4"/>
        <v>12.081810638105663</v>
      </c>
      <c r="L36" s="75">
        <f t="shared" si="5"/>
        <v>123.23446850867776</v>
      </c>
    </row>
    <row r="37" spans="1:12" s="15" customFormat="1" ht="18">
      <c r="A37" s="83">
        <v>9</v>
      </c>
      <c r="B37" s="104" t="s">
        <v>14</v>
      </c>
      <c r="C37" s="28" t="s">
        <v>56</v>
      </c>
      <c r="D37" s="40">
        <v>0.15</v>
      </c>
      <c r="E37" s="31">
        <v>13.590613095558608</v>
      </c>
      <c r="F37" s="92">
        <f>E37*D37</f>
        <v>2.038591964333791</v>
      </c>
      <c r="G37" s="74">
        <f t="shared" si="0"/>
        <v>0.0225</v>
      </c>
      <c r="H37" s="71">
        <f t="shared" si="1"/>
        <v>13.590613095558608</v>
      </c>
      <c r="I37" s="75">
        <f t="shared" si="2"/>
        <v>0.30578879465006864</v>
      </c>
      <c r="J37" s="74">
        <f t="shared" si="3"/>
        <v>0.1275</v>
      </c>
      <c r="K37" s="71">
        <f t="shared" si="4"/>
        <v>13.590613095558608</v>
      </c>
      <c r="L37" s="75">
        <f t="shared" si="5"/>
        <v>1.7328031696837225</v>
      </c>
    </row>
    <row r="38" spans="1:12" s="15" customFormat="1" ht="47.25">
      <c r="A38" s="83">
        <v>10</v>
      </c>
      <c r="B38" s="102" t="s">
        <v>43</v>
      </c>
      <c r="C38" s="28" t="s">
        <v>57</v>
      </c>
      <c r="D38" s="40">
        <v>0.2877272</v>
      </c>
      <c r="E38" s="31">
        <v>104.9382295831857</v>
      </c>
      <c r="F38" s="92">
        <f>E38*D38</f>
        <v>30.193582970927192</v>
      </c>
      <c r="G38" s="74">
        <f t="shared" si="0"/>
        <v>0.04315908</v>
      </c>
      <c r="H38" s="71">
        <f t="shared" si="1"/>
        <v>104.9382295831857</v>
      </c>
      <c r="I38" s="75">
        <f t="shared" si="2"/>
        <v>4.529037445639078</v>
      </c>
      <c r="J38" s="74">
        <f t="shared" si="3"/>
        <v>0.24456812</v>
      </c>
      <c r="K38" s="71">
        <f t="shared" si="4"/>
        <v>104.9382295831857</v>
      </c>
      <c r="L38" s="75">
        <f t="shared" si="5"/>
        <v>25.664545525288112</v>
      </c>
    </row>
    <row r="39" spans="1:12" s="5" customFormat="1" ht="45">
      <c r="A39" s="79">
        <v>11</v>
      </c>
      <c r="B39" s="90" t="s">
        <v>44</v>
      </c>
      <c r="C39" s="60" t="s">
        <v>30</v>
      </c>
      <c r="D39" s="29">
        <v>50</v>
      </c>
      <c r="E39" s="31">
        <v>2.05560239849165</v>
      </c>
      <c r="F39" s="91">
        <f aca="true" t="shared" si="6" ref="F39:F44">D39*E39</f>
        <v>102.7801199245825</v>
      </c>
      <c r="G39" s="74">
        <f t="shared" si="0"/>
        <v>7.5</v>
      </c>
      <c r="H39" s="71">
        <f t="shared" si="1"/>
        <v>2.05560239849165</v>
      </c>
      <c r="I39" s="75">
        <f t="shared" si="2"/>
        <v>15.417017988687373</v>
      </c>
      <c r="J39" s="74">
        <f t="shared" si="3"/>
        <v>42.5</v>
      </c>
      <c r="K39" s="71">
        <f t="shared" si="4"/>
        <v>2.05560239849165</v>
      </c>
      <c r="L39" s="75">
        <f t="shared" si="5"/>
        <v>87.36310193589512</v>
      </c>
    </row>
    <row r="40" spans="1:12" s="5" customFormat="1" ht="45">
      <c r="A40" s="79">
        <v>12</v>
      </c>
      <c r="B40" s="90" t="s">
        <v>53</v>
      </c>
      <c r="C40" s="60" t="s">
        <v>30</v>
      </c>
      <c r="D40" s="29">
        <v>50</v>
      </c>
      <c r="E40" s="31">
        <v>1.3168817687460566</v>
      </c>
      <c r="F40" s="91">
        <f t="shared" si="6"/>
        <v>65.84408843730283</v>
      </c>
      <c r="G40" s="74">
        <f t="shared" si="0"/>
        <v>7.5</v>
      </c>
      <c r="H40" s="71">
        <f t="shared" si="1"/>
        <v>1.3168817687460566</v>
      </c>
      <c r="I40" s="75">
        <f t="shared" si="2"/>
        <v>9.876613265595424</v>
      </c>
      <c r="J40" s="74">
        <f t="shared" si="3"/>
        <v>42.5</v>
      </c>
      <c r="K40" s="71">
        <f t="shared" si="4"/>
        <v>1.3168817687460566</v>
      </c>
      <c r="L40" s="75">
        <f t="shared" si="5"/>
        <v>55.967475171707406</v>
      </c>
    </row>
    <row r="41" spans="1:18" s="22" customFormat="1" ht="45">
      <c r="A41" s="79">
        <v>13</v>
      </c>
      <c r="B41" s="90" t="s">
        <v>15</v>
      </c>
      <c r="C41" s="28" t="s">
        <v>45</v>
      </c>
      <c r="D41" s="40">
        <v>2</v>
      </c>
      <c r="E41" s="31">
        <v>2.7883264836899597</v>
      </c>
      <c r="F41" s="106">
        <f t="shared" si="6"/>
        <v>5.5766529673799194</v>
      </c>
      <c r="G41" s="74">
        <f t="shared" si="0"/>
        <v>0.3</v>
      </c>
      <c r="H41" s="71">
        <f t="shared" si="1"/>
        <v>2.7883264836899597</v>
      </c>
      <c r="I41" s="75">
        <f t="shared" si="2"/>
        <v>0.8364979451069879</v>
      </c>
      <c r="J41" s="74">
        <f t="shared" si="3"/>
        <v>1.7</v>
      </c>
      <c r="K41" s="71">
        <f t="shared" si="4"/>
        <v>2.7883264836899597</v>
      </c>
      <c r="L41" s="75">
        <f t="shared" si="5"/>
        <v>4.740155022272932</v>
      </c>
      <c r="M41" s="26"/>
      <c r="N41" s="26"/>
      <c r="O41" s="26"/>
      <c r="P41" s="26"/>
      <c r="Q41" s="26"/>
      <c r="R41" s="26"/>
    </row>
    <row r="42" spans="1:18" s="22" customFormat="1" ht="30">
      <c r="A42" s="79">
        <v>14</v>
      </c>
      <c r="B42" s="90" t="s">
        <v>46</v>
      </c>
      <c r="C42" s="28" t="s">
        <v>45</v>
      </c>
      <c r="D42" s="40">
        <v>1</v>
      </c>
      <c r="E42" s="31">
        <v>1.3383967121711806</v>
      </c>
      <c r="F42" s="106">
        <f t="shared" si="6"/>
        <v>1.3383967121711806</v>
      </c>
      <c r="G42" s="74">
        <f t="shared" si="0"/>
        <v>0.15</v>
      </c>
      <c r="H42" s="71">
        <f t="shared" si="1"/>
        <v>1.3383967121711806</v>
      </c>
      <c r="I42" s="75">
        <f t="shared" si="2"/>
        <v>0.2007595068256771</v>
      </c>
      <c r="J42" s="74">
        <f t="shared" si="3"/>
        <v>0.85</v>
      </c>
      <c r="K42" s="71">
        <f t="shared" si="4"/>
        <v>1.3383967121711806</v>
      </c>
      <c r="L42" s="75">
        <f t="shared" si="5"/>
        <v>1.1376372053455035</v>
      </c>
      <c r="M42" s="26"/>
      <c r="N42" s="26"/>
      <c r="O42" s="26"/>
      <c r="P42" s="26"/>
      <c r="Q42" s="26"/>
      <c r="R42" s="26"/>
    </row>
    <row r="43" spans="1:18" s="22" customFormat="1" ht="15.75">
      <c r="A43" s="79">
        <v>15</v>
      </c>
      <c r="B43" s="107" t="s">
        <v>47</v>
      </c>
      <c r="C43" s="28" t="s">
        <v>45</v>
      </c>
      <c r="D43" s="40">
        <v>1</v>
      </c>
      <c r="E43" s="31">
        <v>3.5624809513238667</v>
      </c>
      <c r="F43" s="106">
        <f t="shared" si="6"/>
        <v>3.5624809513238667</v>
      </c>
      <c r="G43" s="74">
        <f t="shared" si="0"/>
        <v>0.15</v>
      </c>
      <c r="H43" s="71">
        <f t="shared" si="1"/>
        <v>3.5624809513238667</v>
      </c>
      <c r="I43" s="75">
        <f t="shared" si="2"/>
        <v>0.53437214269858</v>
      </c>
      <c r="J43" s="74">
        <f t="shared" si="3"/>
        <v>0.85</v>
      </c>
      <c r="K43" s="71">
        <f t="shared" si="4"/>
        <v>3.5624809513238667</v>
      </c>
      <c r="L43" s="75">
        <f t="shared" si="5"/>
        <v>3.0281088086252868</v>
      </c>
      <c r="M43" s="26"/>
      <c r="N43" s="26"/>
      <c r="O43" s="26"/>
      <c r="P43" s="26"/>
      <c r="Q43" s="26"/>
      <c r="R43" s="26"/>
    </row>
    <row r="44" spans="1:18" s="22" customFormat="1" ht="30">
      <c r="A44" s="79">
        <v>16</v>
      </c>
      <c r="B44" s="90" t="s">
        <v>48</v>
      </c>
      <c r="C44" s="60" t="s">
        <v>45</v>
      </c>
      <c r="D44" s="40">
        <v>1</v>
      </c>
      <c r="E44" s="31">
        <v>6.187535428691092</v>
      </c>
      <c r="F44" s="106">
        <f t="shared" si="6"/>
        <v>6.187535428691092</v>
      </c>
      <c r="G44" s="74">
        <f t="shared" si="0"/>
        <v>0.15</v>
      </c>
      <c r="H44" s="71">
        <f t="shared" si="1"/>
        <v>6.187535428691092</v>
      </c>
      <c r="I44" s="75">
        <f t="shared" si="2"/>
        <v>0.9281303143036638</v>
      </c>
      <c r="J44" s="74">
        <f t="shared" si="3"/>
        <v>0.85</v>
      </c>
      <c r="K44" s="71">
        <f t="shared" si="4"/>
        <v>6.187535428691092</v>
      </c>
      <c r="L44" s="75">
        <f t="shared" si="5"/>
        <v>5.259405114387428</v>
      </c>
      <c r="M44" s="26"/>
      <c r="N44" s="26"/>
      <c r="O44" s="26"/>
      <c r="P44" s="26"/>
      <c r="Q44" s="26"/>
      <c r="R44" s="26"/>
    </row>
    <row r="45" spans="2:13" s="124" customFormat="1" ht="12.75" customHeight="1">
      <c r="B45" s="125" t="s">
        <v>49</v>
      </c>
      <c r="C45" s="126"/>
      <c r="D45" s="50"/>
      <c r="E45" s="50"/>
      <c r="F45" s="51">
        <f>SUM(F9:F44)</f>
        <v>959.0204019852779</v>
      </c>
      <c r="I45" s="127">
        <f>SUM(I9:I44)</f>
        <v>143.8530602977917</v>
      </c>
      <c r="J45" s="128"/>
      <c r="K45" s="128"/>
      <c r="L45" s="127">
        <f>SUM(L9:L44)</f>
        <v>815.1673416874861</v>
      </c>
      <c r="M45" s="129"/>
    </row>
    <row r="46" spans="2:12" s="124" customFormat="1" ht="12.75" customHeight="1">
      <c r="B46" s="123" t="s">
        <v>50</v>
      </c>
      <c r="C46" s="53"/>
      <c r="D46" s="54"/>
      <c r="E46" s="54"/>
      <c r="F46" s="122">
        <f>F45*1.5%</f>
        <v>14.385306029779168</v>
      </c>
      <c r="I46" s="130">
        <f>I45*0.015</f>
        <v>2.1577959044668753</v>
      </c>
      <c r="J46" s="130"/>
      <c r="K46" s="130"/>
      <c r="L46" s="130">
        <f>L45*0.015</f>
        <v>12.22751012531229</v>
      </c>
    </row>
    <row r="47" spans="2:12" s="124" customFormat="1" ht="12.75" customHeight="1">
      <c r="B47" s="125" t="s">
        <v>49</v>
      </c>
      <c r="C47" s="126"/>
      <c r="D47" s="50"/>
      <c r="E47" s="50"/>
      <c r="F47" s="51">
        <f>F45+F46</f>
        <v>973.405708015057</v>
      </c>
      <c r="I47" s="127">
        <f>I46+I45</f>
        <v>146.01085620225857</v>
      </c>
      <c r="J47" s="130"/>
      <c r="K47" s="130"/>
      <c r="L47" s="130"/>
    </row>
    <row r="48" spans="2:12" s="124" customFormat="1" ht="12.75" customHeight="1">
      <c r="B48" s="130" t="s">
        <v>51</v>
      </c>
      <c r="C48" s="53"/>
      <c r="D48" s="54"/>
      <c r="E48" s="54"/>
      <c r="F48" s="122">
        <f>F47*20%</f>
        <v>194.6811416030114</v>
      </c>
      <c r="I48" s="130">
        <f>I47*0.2</f>
        <v>29.202171240451715</v>
      </c>
      <c r="J48" s="130"/>
      <c r="K48" s="130"/>
      <c r="L48" s="130"/>
    </row>
    <row r="49" spans="2:12" s="124" customFormat="1" ht="12.75" customHeight="1">
      <c r="B49" s="125" t="s">
        <v>49</v>
      </c>
      <c r="C49" s="126"/>
      <c r="D49" s="50"/>
      <c r="E49" s="50"/>
      <c r="F49" s="51">
        <f>F47+F48</f>
        <v>1168.0868496180685</v>
      </c>
      <c r="I49" s="127">
        <f>I48+I47</f>
        <v>175.21302744271028</v>
      </c>
      <c r="J49" s="130"/>
      <c r="K49" s="130"/>
      <c r="L49" s="127">
        <f>L46+L45</f>
        <v>827.3948518127984</v>
      </c>
    </row>
    <row r="50" spans="2:6" s="124" customFormat="1" ht="12.75" customHeight="1">
      <c r="B50" s="131"/>
      <c r="C50" s="132"/>
      <c r="D50" s="132"/>
      <c r="E50" s="16"/>
      <c r="F50" s="14"/>
    </row>
    <row r="51" spans="2:8" s="11" customFormat="1" ht="12.75" customHeight="1">
      <c r="B51" s="47"/>
      <c r="C51" s="48"/>
      <c r="D51" s="48"/>
      <c r="E51" s="68"/>
      <c r="F51" s="69"/>
      <c r="G51" s="57"/>
      <c r="H51" s="116"/>
    </row>
    <row r="52" ht="10.5" customHeight="1">
      <c r="B52" s="134" t="s">
        <v>64</v>
      </c>
    </row>
    <row r="53" spans="2:13" ht="12.75" customHeight="1">
      <c r="B53" s="135"/>
      <c r="E53" s="134" t="s">
        <v>65</v>
      </c>
      <c r="F53" s="134"/>
      <c r="G53" s="134"/>
      <c r="H53" s="133"/>
      <c r="I53" s="134" t="s">
        <v>66</v>
      </c>
      <c r="J53" s="134"/>
      <c r="K53" s="134"/>
      <c r="L53" s="134"/>
      <c r="M53" s="133"/>
    </row>
    <row r="54" spans="2:13" ht="12.75" customHeight="1">
      <c r="B54" s="135"/>
      <c r="E54" s="134"/>
      <c r="F54" s="134"/>
      <c r="G54" s="134"/>
      <c r="H54" s="133"/>
      <c r="I54" s="134"/>
      <c r="J54" s="134"/>
      <c r="K54" s="134"/>
      <c r="L54" s="134"/>
      <c r="M54" s="133"/>
    </row>
    <row r="55" spans="2:13" ht="10.5" customHeight="1">
      <c r="B55" s="135"/>
      <c r="E55" s="134"/>
      <c r="F55" s="134"/>
      <c r="G55" s="134"/>
      <c r="H55" s="133"/>
      <c r="I55" s="134"/>
      <c r="J55" s="134"/>
      <c r="K55" s="134"/>
      <c r="L55" s="134"/>
      <c r="M55" s="133"/>
    </row>
    <row r="56" spans="2:13" ht="10.5" customHeight="1">
      <c r="B56" s="135"/>
      <c r="E56" s="134"/>
      <c r="F56" s="134"/>
      <c r="G56" s="134"/>
      <c r="H56" s="133"/>
      <c r="I56" s="134"/>
      <c r="J56" s="134"/>
      <c r="K56" s="134"/>
      <c r="L56" s="134"/>
      <c r="M56" s="133"/>
    </row>
    <row r="57" spans="2:13" ht="10.5" customHeight="1">
      <c r="B57" s="135"/>
      <c r="E57" s="134"/>
      <c r="F57" s="134"/>
      <c r="G57" s="134"/>
      <c r="H57" s="133"/>
      <c r="I57" s="134"/>
      <c r="J57" s="134"/>
      <c r="K57" s="134"/>
      <c r="L57" s="134"/>
      <c r="M57" s="133"/>
    </row>
    <row r="58" spans="2:13" ht="10.5" customHeight="1">
      <c r="B58" s="135"/>
      <c r="E58" s="134"/>
      <c r="F58" s="134"/>
      <c r="G58" s="134"/>
      <c r="H58" s="133"/>
      <c r="I58" s="134"/>
      <c r="J58" s="134"/>
      <c r="K58" s="134"/>
      <c r="L58" s="134"/>
      <c r="M58" s="133"/>
    </row>
    <row r="59" spans="2:13" ht="10.5" customHeight="1">
      <c r="B59" s="135"/>
      <c r="E59" s="134"/>
      <c r="F59" s="134"/>
      <c r="G59" s="134"/>
      <c r="H59" s="133"/>
      <c r="I59" s="134"/>
      <c r="J59" s="134"/>
      <c r="K59" s="134"/>
      <c r="L59" s="134"/>
      <c r="M59" s="133"/>
    </row>
    <row r="60" spans="2:13" ht="10.5" customHeight="1">
      <c r="B60" s="135"/>
      <c r="E60" s="134"/>
      <c r="F60" s="134"/>
      <c r="G60" s="134"/>
      <c r="H60" s="133"/>
      <c r="I60" s="134"/>
      <c r="J60" s="134"/>
      <c r="K60" s="134"/>
      <c r="L60" s="134"/>
      <c r="M60" s="133"/>
    </row>
    <row r="61" spans="2:13" ht="10.5" customHeight="1">
      <c r="B61" s="135"/>
      <c r="E61" s="134"/>
      <c r="F61" s="134"/>
      <c r="G61" s="134"/>
      <c r="H61" s="133"/>
      <c r="I61" s="134"/>
      <c r="J61" s="134"/>
      <c r="K61" s="134"/>
      <c r="L61" s="134"/>
      <c r="M61" s="133"/>
    </row>
    <row r="62" spans="2:15" ht="10.5" customHeight="1">
      <c r="B62" s="135"/>
      <c r="E62" s="134"/>
      <c r="F62" s="134"/>
      <c r="G62" s="134"/>
      <c r="H62" s="133"/>
      <c r="I62" s="134"/>
      <c r="J62" s="134"/>
      <c r="K62" s="134"/>
      <c r="L62" s="134"/>
      <c r="M62" s="133"/>
      <c r="O62" s="11"/>
    </row>
    <row r="63" spans="2:13" ht="10.5" customHeight="1">
      <c r="B63" s="135"/>
      <c r="E63" s="134"/>
      <c r="F63" s="134"/>
      <c r="G63" s="134"/>
      <c r="H63" s="133"/>
      <c r="I63" s="134"/>
      <c r="J63" s="134"/>
      <c r="K63" s="134"/>
      <c r="L63" s="134"/>
      <c r="M63" s="133"/>
    </row>
    <row r="64" spans="2:13" ht="10.5" customHeight="1">
      <c r="B64" s="135"/>
      <c r="E64" s="134"/>
      <c r="F64" s="134"/>
      <c r="G64" s="134"/>
      <c r="H64" s="133"/>
      <c r="I64" s="134"/>
      <c r="J64" s="134"/>
      <c r="K64" s="134"/>
      <c r="L64" s="134"/>
      <c r="M64" s="133"/>
    </row>
    <row r="65" spans="2:13" ht="10.5" customHeight="1">
      <c r="B65" s="135"/>
      <c r="E65" s="134"/>
      <c r="F65" s="134"/>
      <c r="G65" s="134"/>
      <c r="H65" s="133"/>
      <c r="I65" s="134"/>
      <c r="J65" s="134"/>
      <c r="K65" s="134"/>
      <c r="L65" s="134"/>
      <c r="M65" s="133"/>
    </row>
    <row r="66" spans="2:13" ht="10.5" customHeight="1">
      <c r="B66" s="135"/>
      <c r="E66" s="134"/>
      <c r="F66" s="134"/>
      <c r="G66" s="134"/>
      <c r="H66" s="133"/>
      <c r="I66" s="134"/>
      <c r="J66" s="134"/>
      <c r="K66" s="134"/>
      <c r="L66" s="134"/>
      <c r="M66" s="133"/>
    </row>
    <row r="67" spans="2:13" ht="10.5" customHeight="1">
      <c r="B67" s="135"/>
      <c r="E67" s="134"/>
      <c r="F67" s="134"/>
      <c r="G67" s="134"/>
      <c r="H67" s="133"/>
      <c r="I67" s="134"/>
      <c r="J67" s="134"/>
      <c r="K67" s="134"/>
      <c r="L67" s="134"/>
      <c r="M67" s="133"/>
    </row>
    <row r="68" ht="10.5" customHeight="1">
      <c r="B68" s="135"/>
    </row>
  </sheetData>
  <sheetProtection/>
  <mergeCells count="15">
    <mergeCell ref="A1:L1"/>
    <mergeCell ref="A2:L2"/>
    <mergeCell ref="E3:F3"/>
    <mergeCell ref="A4:A5"/>
    <mergeCell ref="B4:B5"/>
    <mergeCell ref="C4:C5"/>
    <mergeCell ref="D4:D5"/>
    <mergeCell ref="E4:E5"/>
    <mergeCell ref="F4:F5"/>
    <mergeCell ref="B52:B68"/>
    <mergeCell ref="E53:G67"/>
    <mergeCell ref="I53:L67"/>
    <mergeCell ref="G7:I7"/>
    <mergeCell ref="J7:L7"/>
    <mergeCell ref="K6:L6"/>
  </mergeCells>
  <printOptions/>
  <pageMargins left="0.3937007874015748" right="0" top="0.1968503937007874" bottom="0.3937007874015748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I49" sqref="I49"/>
    </sheetView>
  </sheetViews>
  <sheetFormatPr defaultColWidth="9.00390625" defaultRowHeight="12.75"/>
  <cols>
    <col min="1" max="1" width="3.75390625" style="1" customWidth="1"/>
    <col min="2" max="2" width="37.25390625" style="1" customWidth="1"/>
    <col min="3" max="3" width="5.875" style="5" customWidth="1"/>
    <col min="4" max="4" width="9.75390625" style="5" customWidth="1"/>
    <col min="5" max="5" width="10.125" style="5" customWidth="1"/>
    <col min="6" max="6" width="12.875" style="19" customWidth="1"/>
    <col min="7" max="7" width="12.125" style="1" customWidth="1"/>
    <col min="8" max="8" width="11.25390625" style="1" customWidth="1"/>
    <col min="9" max="9" width="11.00390625" style="1" customWidth="1"/>
    <col min="10" max="10" width="10.00390625" style="1" customWidth="1"/>
    <col min="11" max="11" width="13.25390625" style="1" customWidth="1"/>
    <col min="12" max="12" width="9.75390625" style="1" customWidth="1"/>
    <col min="13" max="16384" width="9.125" style="1" customWidth="1"/>
  </cols>
  <sheetData>
    <row r="1" spans="1:6" s="7" customFormat="1" ht="21.75" customHeight="1">
      <c r="A1" s="150" t="s">
        <v>3</v>
      </c>
      <c r="B1" s="150"/>
      <c r="C1" s="150"/>
      <c r="D1" s="150"/>
      <c r="E1" s="150"/>
      <c r="F1" s="150"/>
    </row>
    <row r="2" spans="1:6" s="7" customFormat="1" ht="45" customHeight="1">
      <c r="A2" s="151" t="s">
        <v>16</v>
      </c>
      <c r="B2" s="151"/>
      <c r="C2" s="151"/>
      <c r="D2" s="151"/>
      <c r="E2" s="151"/>
      <c r="F2" s="151"/>
    </row>
    <row r="3" spans="1:6" s="7" customFormat="1" ht="14.25" customHeight="1" thickBot="1">
      <c r="A3" s="59"/>
      <c r="B3" s="119"/>
      <c r="C3" s="119"/>
      <c r="D3" s="119"/>
      <c r="E3" s="139" t="s">
        <v>52</v>
      </c>
      <c r="F3" s="139"/>
    </row>
    <row r="4" spans="1:6" s="8" customFormat="1" ht="20.25" customHeight="1">
      <c r="A4" s="140" t="s">
        <v>17</v>
      </c>
      <c r="B4" s="142" t="s">
        <v>18</v>
      </c>
      <c r="C4" s="144" t="s">
        <v>19</v>
      </c>
      <c r="D4" s="146" t="s">
        <v>0</v>
      </c>
      <c r="E4" s="146" t="s">
        <v>1</v>
      </c>
      <c r="F4" s="148" t="s">
        <v>2</v>
      </c>
    </row>
    <row r="5" spans="1:6" s="8" customFormat="1" ht="20.25" customHeight="1">
      <c r="A5" s="141"/>
      <c r="B5" s="143"/>
      <c r="C5" s="145"/>
      <c r="D5" s="147"/>
      <c r="E5" s="147"/>
      <c r="F5" s="149"/>
    </row>
    <row r="6" spans="1:12" s="8" customFormat="1" ht="16.5" thickBot="1">
      <c r="A6" s="76">
        <v>1</v>
      </c>
      <c r="B6" s="84">
        <v>2</v>
      </c>
      <c r="C6" s="61">
        <v>3</v>
      </c>
      <c r="D6" s="61">
        <v>4</v>
      </c>
      <c r="E6" s="62">
        <v>5</v>
      </c>
      <c r="F6" s="85">
        <v>6</v>
      </c>
      <c r="K6" s="139" t="s">
        <v>52</v>
      </c>
      <c r="L6" s="139"/>
    </row>
    <row r="7" spans="1:12" s="20" customFormat="1" ht="15.75">
      <c r="A7" s="77"/>
      <c r="B7" s="86" t="s">
        <v>5</v>
      </c>
      <c r="C7" s="37"/>
      <c r="D7" s="63"/>
      <c r="E7" s="64"/>
      <c r="F7" s="87"/>
      <c r="G7" s="136" t="s">
        <v>59</v>
      </c>
      <c r="H7" s="137"/>
      <c r="I7" s="138"/>
      <c r="J7" s="136" t="s">
        <v>60</v>
      </c>
      <c r="K7" s="137"/>
      <c r="L7" s="138"/>
    </row>
    <row r="8" spans="1:12" s="21" customFormat="1" ht="15">
      <c r="A8" s="78"/>
      <c r="B8" s="88" t="s">
        <v>6</v>
      </c>
      <c r="C8" s="65"/>
      <c r="D8" s="66"/>
      <c r="E8" s="67"/>
      <c r="F8" s="89"/>
      <c r="G8" s="72" t="s">
        <v>61</v>
      </c>
      <c r="H8" s="35" t="s">
        <v>62</v>
      </c>
      <c r="I8" s="73" t="s">
        <v>63</v>
      </c>
      <c r="J8" s="72" t="s">
        <v>61</v>
      </c>
      <c r="K8" s="35" t="s">
        <v>62</v>
      </c>
      <c r="L8" s="73" t="s">
        <v>63</v>
      </c>
    </row>
    <row r="9" spans="1:12" s="21" customFormat="1" ht="30">
      <c r="A9" s="78">
        <v>1</v>
      </c>
      <c r="B9" s="90" t="s">
        <v>20</v>
      </c>
      <c r="C9" s="28" t="s">
        <v>54</v>
      </c>
      <c r="D9" s="29">
        <v>45</v>
      </c>
      <c r="E9" s="30">
        <v>0.4839713240177336</v>
      </c>
      <c r="F9" s="91">
        <f>D9*E9</f>
        <v>21.77870958079801</v>
      </c>
      <c r="G9" s="74">
        <f>D9*0.15</f>
        <v>6.75</v>
      </c>
      <c r="H9" s="71">
        <f>E9</f>
        <v>0.4839713240177336</v>
      </c>
      <c r="I9" s="75">
        <f>H9*G9</f>
        <v>3.2668064371197016</v>
      </c>
      <c r="J9" s="74">
        <f>D9*0.85</f>
        <v>38.25</v>
      </c>
      <c r="K9" s="71">
        <f>E9</f>
        <v>0.4839713240177336</v>
      </c>
      <c r="L9" s="75">
        <f>K9*J9</f>
        <v>18.51190314367831</v>
      </c>
    </row>
    <row r="10" spans="1:12" s="21" customFormat="1" ht="30">
      <c r="A10" s="78">
        <v>2</v>
      </c>
      <c r="B10" s="90" t="s">
        <v>21</v>
      </c>
      <c r="C10" s="28" t="s">
        <v>54</v>
      </c>
      <c r="D10" s="29">
        <v>45</v>
      </c>
      <c r="E10" s="30">
        <v>0.6341219501216915</v>
      </c>
      <c r="F10" s="91">
        <f>D10*E10</f>
        <v>28.535487755476115</v>
      </c>
      <c r="G10" s="74">
        <f aca="true" t="shared" si="0" ref="G10:G44">D10*0.15</f>
        <v>6.75</v>
      </c>
      <c r="H10" s="71">
        <f aca="true" t="shared" si="1" ref="H10:H44">E10</f>
        <v>0.6341219501216915</v>
      </c>
      <c r="I10" s="75">
        <f aca="true" t="shared" si="2" ref="I10:I44">H10*G10</f>
        <v>4.280323163321418</v>
      </c>
      <c r="J10" s="74">
        <f aca="true" t="shared" si="3" ref="J10:J44">D10*0.85</f>
        <v>38.25</v>
      </c>
      <c r="K10" s="71">
        <f aca="true" t="shared" si="4" ref="K10:K44">E10</f>
        <v>0.6341219501216915</v>
      </c>
      <c r="L10" s="75">
        <f aca="true" t="shared" si="5" ref="L10:L44">K10*J10</f>
        <v>24.2551645921547</v>
      </c>
    </row>
    <row r="11" spans="1:12" ht="30">
      <c r="A11" s="78">
        <v>3</v>
      </c>
      <c r="B11" s="90" t="s">
        <v>22</v>
      </c>
      <c r="C11" s="28" t="s">
        <v>54</v>
      </c>
      <c r="D11" s="29">
        <v>9</v>
      </c>
      <c r="E11" s="30">
        <v>1.99312379676432</v>
      </c>
      <c r="F11" s="91">
        <f>D11*E11</f>
        <v>17.93811417087888</v>
      </c>
      <c r="G11" s="74">
        <f t="shared" si="0"/>
        <v>1.3499999999999999</v>
      </c>
      <c r="H11" s="71">
        <f t="shared" si="1"/>
        <v>1.99312379676432</v>
      </c>
      <c r="I11" s="75">
        <f t="shared" si="2"/>
        <v>2.690717125631832</v>
      </c>
      <c r="J11" s="74">
        <f t="shared" si="3"/>
        <v>7.6499999999999995</v>
      </c>
      <c r="K11" s="71">
        <f t="shared" si="4"/>
        <v>1.99312379676432</v>
      </c>
      <c r="L11" s="75">
        <f t="shared" si="5"/>
        <v>15.247397045247048</v>
      </c>
    </row>
    <row r="12" spans="1:12" s="22" customFormat="1" ht="30">
      <c r="A12" s="78">
        <v>4</v>
      </c>
      <c r="B12" s="90" t="s">
        <v>23</v>
      </c>
      <c r="C12" s="28" t="s">
        <v>54</v>
      </c>
      <c r="D12" s="29">
        <v>9</v>
      </c>
      <c r="E12" s="31">
        <v>0.833488133192352</v>
      </c>
      <c r="F12" s="92">
        <f>E12*D12</f>
        <v>7.501393198731169</v>
      </c>
      <c r="G12" s="74">
        <f t="shared" si="0"/>
        <v>1.3499999999999999</v>
      </c>
      <c r="H12" s="71">
        <f t="shared" si="1"/>
        <v>0.833488133192352</v>
      </c>
      <c r="I12" s="75">
        <f t="shared" si="2"/>
        <v>1.1252089798096752</v>
      </c>
      <c r="J12" s="74">
        <f t="shared" si="3"/>
        <v>7.6499999999999995</v>
      </c>
      <c r="K12" s="71">
        <f t="shared" si="4"/>
        <v>0.833488133192352</v>
      </c>
      <c r="L12" s="75">
        <f t="shared" si="5"/>
        <v>6.376184218921493</v>
      </c>
    </row>
    <row r="13" spans="1:12" s="5" customFormat="1" ht="45">
      <c r="A13" s="78">
        <v>5</v>
      </c>
      <c r="B13" s="90" t="s">
        <v>24</v>
      </c>
      <c r="C13" s="60" t="s">
        <v>30</v>
      </c>
      <c r="D13" s="29">
        <v>150</v>
      </c>
      <c r="E13" s="30">
        <v>0.5140692597863231</v>
      </c>
      <c r="F13" s="91">
        <f>D13*E13</f>
        <v>77.11038896794847</v>
      </c>
      <c r="G13" s="74">
        <f t="shared" si="0"/>
        <v>22.5</v>
      </c>
      <c r="H13" s="71">
        <f t="shared" si="1"/>
        <v>0.5140692597863231</v>
      </c>
      <c r="I13" s="75">
        <f t="shared" si="2"/>
        <v>11.56655834519227</v>
      </c>
      <c r="J13" s="74">
        <f t="shared" si="3"/>
        <v>127.5</v>
      </c>
      <c r="K13" s="71">
        <f t="shared" si="4"/>
        <v>0.5140692597863231</v>
      </c>
      <c r="L13" s="75">
        <f t="shared" si="5"/>
        <v>65.5438306227562</v>
      </c>
    </row>
    <row r="14" spans="1:12" s="22" customFormat="1" ht="30">
      <c r="A14" s="78">
        <v>6</v>
      </c>
      <c r="B14" s="90" t="s">
        <v>25</v>
      </c>
      <c r="C14" s="28" t="s">
        <v>54</v>
      </c>
      <c r="D14" s="29">
        <v>18</v>
      </c>
      <c r="E14" s="31">
        <v>0.833488133192352</v>
      </c>
      <c r="F14" s="92">
        <f>E14*D14</f>
        <v>15.002786397462337</v>
      </c>
      <c r="G14" s="74">
        <f t="shared" si="0"/>
        <v>2.6999999999999997</v>
      </c>
      <c r="H14" s="71">
        <f t="shared" si="1"/>
        <v>0.833488133192352</v>
      </c>
      <c r="I14" s="75">
        <f t="shared" si="2"/>
        <v>2.2504179596193503</v>
      </c>
      <c r="J14" s="74">
        <f t="shared" si="3"/>
        <v>15.299999999999999</v>
      </c>
      <c r="K14" s="71">
        <f t="shared" si="4"/>
        <v>0.833488133192352</v>
      </c>
      <c r="L14" s="75">
        <f t="shared" si="5"/>
        <v>12.752368437842986</v>
      </c>
    </row>
    <row r="15" spans="1:12" s="23" customFormat="1" ht="18">
      <c r="A15" s="79">
        <v>7</v>
      </c>
      <c r="B15" s="90" t="s">
        <v>26</v>
      </c>
      <c r="C15" s="28" t="s">
        <v>54</v>
      </c>
      <c r="D15" s="29">
        <v>54</v>
      </c>
      <c r="E15" s="30">
        <v>0.05456587916565971</v>
      </c>
      <c r="F15" s="91">
        <f>D15*E15</f>
        <v>2.9465574749456245</v>
      </c>
      <c r="G15" s="74">
        <f t="shared" si="0"/>
        <v>8.1</v>
      </c>
      <c r="H15" s="71">
        <f t="shared" si="1"/>
        <v>0.05456587916565971</v>
      </c>
      <c r="I15" s="75">
        <f t="shared" si="2"/>
        <v>0.44198362124184365</v>
      </c>
      <c r="J15" s="74">
        <f t="shared" si="3"/>
        <v>45.9</v>
      </c>
      <c r="K15" s="71">
        <f t="shared" si="4"/>
        <v>0.05456587916565971</v>
      </c>
      <c r="L15" s="75">
        <f t="shared" si="5"/>
        <v>2.5045738537037807</v>
      </c>
    </row>
    <row r="16" spans="1:12" s="24" customFormat="1" ht="30">
      <c r="A16" s="79">
        <v>8</v>
      </c>
      <c r="B16" s="93" t="s">
        <v>27</v>
      </c>
      <c r="C16" s="32" t="s">
        <v>32</v>
      </c>
      <c r="D16" s="33">
        <v>0.9</v>
      </c>
      <c r="E16" s="34">
        <v>15.750086646432537</v>
      </c>
      <c r="F16" s="91">
        <f>D16*E16</f>
        <v>14.175077981789284</v>
      </c>
      <c r="G16" s="74">
        <f t="shared" si="0"/>
        <v>0.135</v>
      </c>
      <c r="H16" s="71">
        <f t="shared" si="1"/>
        <v>15.750086646432537</v>
      </c>
      <c r="I16" s="75">
        <f t="shared" si="2"/>
        <v>2.1262616972683928</v>
      </c>
      <c r="J16" s="74">
        <f t="shared" si="3"/>
        <v>0.765</v>
      </c>
      <c r="K16" s="71">
        <f t="shared" si="4"/>
        <v>15.750086646432537</v>
      </c>
      <c r="L16" s="75">
        <f t="shared" si="5"/>
        <v>12.04881628452089</v>
      </c>
    </row>
    <row r="17" spans="1:12" ht="15.75">
      <c r="A17" s="79">
        <v>9</v>
      </c>
      <c r="B17" s="94" t="s">
        <v>8</v>
      </c>
      <c r="C17" s="35" t="s">
        <v>7</v>
      </c>
      <c r="D17" s="29">
        <v>150</v>
      </c>
      <c r="E17" s="30">
        <v>0.09414743695020518</v>
      </c>
      <c r="F17" s="95">
        <f>D17*E17</f>
        <v>14.122115542530777</v>
      </c>
      <c r="G17" s="74">
        <f t="shared" si="0"/>
        <v>22.5</v>
      </c>
      <c r="H17" s="71">
        <f t="shared" si="1"/>
        <v>0.09414743695020518</v>
      </c>
      <c r="I17" s="75">
        <f t="shared" si="2"/>
        <v>2.1183173313796164</v>
      </c>
      <c r="J17" s="74">
        <f t="shared" si="3"/>
        <v>127.5</v>
      </c>
      <c r="K17" s="71">
        <f t="shared" si="4"/>
        <v>0.09414743695020518</v>
      </c>
      <c r="L17" s="75">
        <f t="shared" si="5"/>
        <v>12.00379821115116</v>
      </c>
    </row>
    <row r="18" spans="1:12" ht="30">
      <c r="A18" s="79">
        <v>10</v>
      </c>
      <c r="B18" s="90" t="s">
        <v>28</v>
      </c>
      <c r="C18" s="60" t="s">
        <v>31</v>
      </c>
      <c r="D18" s="36">
        <v>1</v>
      </c>
      <c r="E18" s="31">
        <v>3.685432387206031</v>
      </c>
      <c r="F18" s="96">
        <f>D18*E18</f>
        <v>3.685432387206031</v>
      </c>
      <c r="G18" s="74">
        <f t="shared" si="0"/>
        <v>0.15</v>
      </c>
      <c r="H18" s="71">
        <f t="shared" si="1"/>
        <v>3.685432387206031</v>
      </c>
      <c r="I18" s="75">
        <f t="shared" si="2"/>
        <v>0.5528148580809046</v>
      </c>
      <c r="J18" s="74">
        <f t="shared" si="3"/>
        <v>0.85</v>
      </c>
      <c r="K18" s="71">
        <f t="shared" si="4"/>
        <v>3.685432387206031</v>
      </c>
      <c r="L18" s="75">
        <f t="shared" si="5"/>
        <v>3.132617529125126</v>
      </c>
    </row>
    <row r="19" spans="1:12" s="23" customFormat="1" ht="30">
      <c r="A19" s="79">
        <v>11</v>
      </c>
      <c r="B19" s="90" t="s">
        <v>29</v>
      </c>
      <c r="C19" s="60" t="s">
        <v>30</v>
      </c>
      <c r="D19" s="29">
        <v>150</v>
      </c>
      <c r="E19" s="30">
        <v>0.06897917925939875</v>
      </c>
      <c r="F19" s="91">
        <f>D19*E19</f>
        <v>10.346876888909813</v>
      </c>
      <c r="G19" s="74">
        <f t="shared" si="0"/>
        <v>22.5</v>
      </c>
      <c r="H19" s="71">
        <f t="shared" si="1"/>
        <v>0.06897917925939875</v>
      </c>
      <c r="I19" s="75">
        <f t="shared" si="2"/>
        <v>1.552031533336472</v>
      </c>
      <c r="J19" s="74">
        <f t="shared" si="3"/>
        <v>127.5</v>
      </c>
      <c r="K19" s="71">
        <f t="shared" si="4"/>
        <v>0.06897917925939875</v>
      </c>
      <c r="L19" s="75">
        <f t="shared" si="5"/>
        <v>8.794845355573342</v>
      </c>
    </row>
    <row r="20" spans="1:12" s="23" customFormat="1" ht="15">
      <c r="A20" s="79"/>
      <c r="B20" s="90"/>
      <c r="C20" s="60"/>
      <c r="D20" s="29"/>
      <c r="E20" s="30"/>
      <c r="F20" s="91"/>
      <c r="G20" s="74"/>
      <c r="H20" s="71"/>
      <c r="I20" s="75"/>
      <c r="J20" s="74"/>
      <c r="K20" s="71"/>
      <c r="L20" s="75"/>
    </row>
    <row r="21" spans="1:12" s="20" customFormat="1" ht="15.75">
      <c r="A21" s="80"/>
      <c r="B21" s="97" t="s">
        <v>9</v>
      </c>
      <c r="C21" s="37"/>
      <c r="D21" s="38"/>
      <c r="E21" s="39"/>
      <c r="F21" s="98"/>
      <c r="G21" s="74"/>
      <c r="H21" s="71"/>
      <c r="I21" s="75"/>
      <c r="J21" s="74"/>
      <c r="K21" s="71"/>
      <c r="L21" s="75"/>
    </row>
    <row r="22" spans="1:12" s="20" customFormat="1" ht="15.75">
      <c r="A22" s="80"/>
      <c r="B22" s="97"/>
      <c r="C22" s="37"/>
      <c r="D22" s="38"/>
      <c r="E22" s="39"/>
      <c r="F22" s="98"/>
      <c r="G22" s="74"/>
      <c r="H22" s="71"/>
      <c r="I22" s="75"/>
      <c r="J22" s="74"/>
      <c r="K22" s="71"/>
      <c r="L22" s="75"/>
    </row>
    <row r="23" spans="1:12" s="20" customFormat="1" ht="15.75">
      <c r="A23" s="80"/>
      <c r="B23" s="86" t="s">
        <v>10</v>
      </c>
      <c r="C23" s="37"/>
      <c r="D23" s="38"/>
      <c r="E23" s="39"/>
      <c r="F23" s="98"/>
      <c r="G23" s="74"/>
      <c r="H23" s="71"/>
      <c r="I23" s="75"/>
      <c r="J23" s="74"/>
      <c r="K23" s="71"/>
      <c r="L23" s="75"/>
    </row>
    <row r="24" spans="1:12" s="25" customFormat="1" ht="75">
      <c r="A24" s="81">
        <v>1</v>
      </c>
      <c r="B24" s="99" t="s">
        <v>33</v>
      </c>
      <c r="C24" s="28" t="s">
        <v>58</v>
      </c>
      <c r="D24" s="40">
        <v>0.024</v>
      </c>
      <c r="E24" s="41">
        <v>199.63766367820693</v>
      </c>
      <c r="F24" s="100">
        <f>E24*D24</f>
        <v>4.7913039282769665</v>
      </c>
      <c r="G24" s="74">
        <f t="shared" si="0"/>
        <v>0.0036</v>
      </c>
      <c r="H24" s="71">
        <f t="shared" si="1"/>
        <v>199.63766367820693</v>
      </c>
      <c r="I24" s="75">
        <f t="shared" si="2"/>
        <v>0.718695589241545</v>
      </c>
      <c r="J24" s="74">
        <f t="shared" si="3"/>
        <v>0.0204</v>
      </c>
      <c r="K24" s="71">
        <f t="shared" si="4"/>
        <v>199.63766367820693</v>
      </c>
      <c r="L24" s="75">
        <f t="shared" si="5"/>
        <v>4.072608339035422</v>
      </c>
    </row>
    <row r="25" spans="1:12" ht="30">
      <c r="A25" s="82">
        <v>2</v>
      </c>
      <c r="B25" s="101" t="s">
        <v>11</v>
      </c>
      <c r="C25" s="28" t="s">
        <v>57</v>
      </c>
      <c r="D25" s="40">
        <v>0.8</v>
      </c>
      <c r="E25" s="31">
        <v>16.7560999070401</v>
      </c>
      <c r="F25" s="92">
        <f>E25*D25</f>
        <v>13.40487992563208</v>
      </c>
      <c r="G25" s="74">
        <f t="shared" si="0"/>
        <v>0.12</v>
      </c>
      <c r="H25" s="71">
        <f t="shared" si="1"/>
        <v>16.7560999070401</v>
      </c>
      <c r="I25" s="75">
        <f t="shared" si="2"/>
        <v>2.0107319888448116</v>
      </c>
      <c r="J25" s="74">
        <f t="shared" si="3"/>
        <v>0.68</v>
      </c>
      <c r="K25" s="71">
        <f t="shared" si="4"/>
        <v>16.7560999070401</v>
      </c>
      <c r="L25" s="75">
        <f t="shared" si="5"/>
        <v>11.394147936787268</v>
      </c>
    </row>
    <row r="26" spans="1:12" s="15" customFormat="1" ht="31.5">
      <c r="A26" s="81">
        <v>3</v>
      </c>
      <c r="B26" s="102" t="s">
        <v>34</v>
      </c>
      <c r="C26" s="28" t="s">
        <v>54</v>
      </c>
      <c r="D26" s="40">
        <v>8</v>
      </c>
      <c r="E26" s="31">
        <v>11.543594976103533</v>
      </c>
      <c r="F26" s="96">
        <f>+E26*D26</f>
        <v>92.34875980882826</v>
      </c>
      <c r="G26" s="74">
        <f t="shared" si="0"/>
        <v>1.2</v>
      </c>
      <c r="H26" s="71">
        <f t="shared" si="1"/>
        <v>11.543594976103533</v>
      </c>
      <c r="I26" s="75">
        <f t="shared" si="2"/>
        <v>13.85231397132424</v>
      </c>
      <c r="J26" s="74">
        <f t="shared" si="3"/>
        <v>6.8</v>
      </c>
      <c r="K26" s="71">
        <f t="shared" si="4"/>
        <v>11.543594976103533</v>
      </c>
      <c r="L26" s="75">
        <f t="shared" si="5"/>
        <v>78.49644583750403</v>
      </c>
    </row>
    <row r="27" spans="1:12" s="15" customFormat="1" ht="15.75">
      <c r="A27" s="81"/>
      <c r="B27" s="102"/>
      <c r="C27" s="28"/>
      <c r="D27" s="40"/>
      <c r="E27" s="31"/>
      <c r="F27" s="96"/>
      <c r="G27" s="74"/>
      <c r="H27" s="71"/>
      <c r="I27" s="75"/>
      <c r="J27" s="74"/>
      <c r="K27" s="71"/>
      <c r="L27" s="75"/>
    </row>
    <row r="28" spans="1:12" s="20" customFormat="1" ht="15.75">
      <c r="A28" s="80"/>
      <c r="B28" s="86" t="s">
        <v>12</v>
      </c>
      <c r="C28" s="37"/>
      <c r="D28" s="43"/>
      <c r="E28" s="39"/>
      <c r="F28" s="98"/>
      <c r="G28" s="74"/>
      <c r="H28" s="71"/>
      <c r="I28" s="75"/>
      <c r="J28" s="74"/>
      <c r="K28" s="71"/>
      <c r="L28" s="75"/>
    </row>
    <row r="29" spans="1:12" s="15" customFormat="1" ht="31.5">
      <c r="A29" s="83">
        <v>1</v>
      </c>
      <c r="B29" s="102" t="s">
        <v>35</v>
      </c>
      <c r="C29" s="28" t="s">
        <v>54</v>
      </c>
      <c r="D29" s="44">
        <v>1.32</v>
      </c>
      <c r="E29" s="31">
        <v>1.99312379676432</v>
      </c>
      <c r="F29" s="92">
        <f>E29*D29</f>
        <v>2.6309234117289026</v>
      </c>
      <c r="G29" s="74">
        <f t="shared" si="0"/>
        <v>0.198</v>
      </c>
      <c r="H29" s="71">
        <f t="shared" si="1"/>
        <v>1.99312379676432</v>
      </c>
      <c r="I29" s="75">
        <f t="shared" si="2"/>
        <v>0.3946385117593354</v>
      </c>
      <c r="J29" s="74">
        <f t="shared" si="3"/>
        <v>1.122</v>
      </c>
      <c r="K29" s="71">
        <f t="shared" si="4"/>
        <v>1.99312379676432</v>
      </c>
      <c r="L29" s="75">
        <f t="shared" si="5"/>
        <v>2.2362848999695673</v>
      </c>
    </row>
    <row r="30" spans="1:12" s="15" customFormat="1" ht="47.25">
      <c r="A30" s="83">
        <v>2</v>
      </c>
      <c r="B30" s="103" t="s">
        <v>36</v>
      </c>
      <c r="C30" s="28" t="s">
        <v>55</v>
      </c>
      <c r="D30" s="44">
        <v>1.32</v>
      </c>
      <c r="E30" s="31">
        <v>32.582180830384324</v>
      </c>
      <c r="F30" s="92">
        <f>E30*D30</f>
        <v>43.00847869610731</v>
      </c>
      <c r="G30" s="74">
        <f t="shared" si="0"/>
        <v>0.198</v>
      </c>
      <c r="H30" s="71">
        <f t="shared" si="1"/>
        <v>32.582180830384324</v>
      </c>
      <c r="I30" s="75">
        <f t="shared" si="2"/>
        <v>6.451271804416097</v>
      </c>
      <c r="J30" s="74">
        <f t="shared" si="3"/>
        <v>1.122</v>
      </c>
      <c r="K30" s="71">
        <f t="shared" si="4"/>
        <v>32.582180830384324</v>
      </c>
      <c r="L30" s="75">
        <f t="shared" si="5"/>
        <v>36.557206891691216</v>
      </c>
    </row>
    <row r="31" spans="1:12" s="15" customFormat="1" ht="47.25">
      <c r="A31" s="83">
        <v>3</v>
      </c>
      <c r="B31" s="104" t="s">
        <v>37</v>
      </c>
      <c r="C31" s="45" t="s">
        <v>4</v>
      </c>
      <c r="D31" s="40">
        <v>0.31713499999999994</v>
      </c>
      <c r="E31" s="31">
        <v>118.71330049734298</v>
      </c>
      <c r="F31" s="92">
        <f>E31*D31</f>
        <v>37.64814255322486</v>
      </c>
      <c r="G31" s="74">
        <f t="shared" si="0"/>
        <v>0.04757024999999999</v>
      </c>
      <c r="H31" s="71">
        <f t="shared" si="1"/>
        <v>118.71330049734298</v>
      </c>
      <c r="I31" s="75">
        <f t="shared" si="2"/>
        <v>5.647221382983728</v>
      </c>
      <c r="J31" s="74">
        <f t="shared" si="3"/>
        <v>0.26956474999999996</v>
      </c>
      <c r="K31" s="71">
        <f t="shared" si="4"/>
        <v>118.71330049734298</v>
      </c>
      <c r="L31" s="75">
        <f t="shared" si="5"/>
        <v>32.000921170241135</v>
      </c>
    </row>
    <row r="32" spans="1:12" s="15" customFormat="1" ht="31.5">
      <c r="A32" s="83">
        <v>4</v>
      </c>
      <c r="B32" s="104" t="s">
        <v>38</v>
      </c>
      <c r="C32" s="42" t="s">
        <v>30</v>
      </c>
      <c r="D32" s="40">
        <v>22.099999999999998</v>
      </c>
      <c r="E32" s="31">
        <v>6.052992075010288</v>
      </c>
      <c r="F32" s="92">
        <f>E32*D32</f>
        <v>133.77112485772736</v>
      </c>
      <c r="G32" s="74">
        <f t="shared" si="0"/>
        <v>3.3149999999999995</v>
      </c>
      <c r="H32" s="71">
        <f t="shared" si="1"/>
        <v>6.052992075010288</v>
      </c>
      <c r="I32" s="75">
        <f t="shared" si="2"/>
        <v>20.0656687286591</v>
      </c>
      <c r="J32" s="74">
        <f t="shared" si="3"/>
        <v>18.784999999999997</v>
      </c>
      <c r="K32" s="71">
        <f t="shared" si="4"/>
        <v>6.052992075010288</v>
      </c>
      <c r="L32" s="75">
        <f t="shared" si="5"/>
        <v>113.70545612906825</v>
      </c>
    </row>
    <row r="33" spans="1:12" s="15" customFormat="1" ht="31.5">
      <c r="A33" s="83">
        <v>5</v>
      </c>
      <c r="B33" s="104" t="s">
        <v>13</v>
      </c>
      <c r="C33" s="28" t="s">
        <v>56</v>
      </c>
      <c r="D33" s="40">
        <v>0.5</v>
      </c>
      <c r="E33" s="31">
        <v>13.590613095558608</v>
      </c>
      <c r="F33" s="92">
        <f>E33*D33</f>
        <v>6.795306547779304</v>
      </c>
      <c r="G33" s="74">
        <f t="shared" si="0"/>
        <v>0.075</v>
      </c>
      <c r="H33" s="71">
        <f t="shared" si="1"/>
        <v>13.590613095558608</v>
      </c>
      <c r="I33" s="75">
        <f t="shared" si="2"/>
        <v>1.0192959821668954</v>
      </c>
      <c r="J33" s="74">
        <f t="shared" si="3"/>
        <v>0.425</v>
      </c>
      <c r="K33" s="71">
        <f t="shared" si="4"/>
        <v>13.590613095558608</v>
      </c>
      <c r="L33" s="75">
        <f t="shared" si="5"/>
        <v>5.776010565612408</v>
      </c>
    </row>
    <row r="34" spans="1:12" s="15" customFormat="1" ht="30">
      <c r="A34" s="81">
        <v>6</v>
      </c>
      <c r="B34" s="105" t="s">
        <v>39</v>
      </c>
      <c r="C34" s="60" t="s">
        <v>40</v>
      </c>
      <c r="D34" s="46">
        <v>6</v>
      </c>
      <c r="E34" s="31">
        <v>4.074074746757524</v>
      </c>
      <c r="F34" s="96">
        <f>+E34*D34</f>
        <v>24.44444848054514</v>
      </c>
      <c r="G34" s="74">
        <f t="shared" si="0"/>
        <v>0.8999999999999999</v>
      </c>
      <c r="H34" s="71">
        <f t="shared" si="1"/>
        <v>4.074074746757524</v>
      </c>
      <c r="I34" s="75">
        <f t="shared" si="2"/>
        <v>3.6666672720817712</v>
      </c>
      <c r="J34" s="74">
        <f t="shared" si="3"/>
        <v>5.1</v>
      </c>
      <c r="K34" s="71">
        <f t="shared" si="4"/>
        <v>4.074074746757524</v>
      </c>
      <c r="L34" s="75">
        <f t="shared" si="5"/>
        <v>20.77778120846337</v>
      </c>
    </row>
    <row r="35" spans="1:12" s="15" customFormat="1" ht="31.5">
      <c r="A35" s="83">
        <v>7</v>
      </c>
      <c r="B35" s="104" t="s">
        <v>41</v>
      </c>
      <c r="C35" s="45" t="s">
        <v>4</v>
      </c>
      <c r="D35" s="40">
        <v>0.20664</v>
      </c>
      <c r="E35" s="31">
        <v>118.71330049734298</v>
      </c>
      <c r="F35" s="92">
        <f>E35*D35</f>
        <v>24.530916414770953</v>
      </c>
      <c r="G35" s="74">
        <f t="shared" si="0"/>
        <v>0.030995999999999996</v>
      </c>
      <c r="H35" s="71">
        <f t="shared" si="1"/>
        <v>118.71330049734298</v>
      </c>
      <c r="I35" s="75">
        <f t="shared" si="2"/>
        <v>3.6796374622156427</v>
      </c>
      <c r="J35" s="74">
        <f t="shared" si="3"/>
        <v>0.175644</v>
      </c>
      <c r="K35" s="71">
        <f t="shared" si="4"/>
        <v>118.71330049734298</v>
      </c>
      <c r="L35" s="75">
        <f t="shared" si="5"/>
        <v>20.85127895255531</v>
      </c>
    </row>
    <row r="36" spans="1:12" s="15" customFormat="1" ht="31.5">
      <c r="A36" s="83">
        <v>8</v>
      </c>
      <c r="B36" s="104" t="s">
        <v>42</v>
      </c>
      <c r="C36" s="42" t="s">
        <v>30</v>
      </c>
      <c r="D36" s="40">
        <v>12</v>
      </c>
      <c r="E36" s="31">
        <v>12.081810638105663</v>
      </c>
      <c r="F36" s="92">
        <f>E36*D36</f>
        <v>144.98172765726795</v>
      </c>
      <c r="G36" s="74">
        <f t="shared" si="0"/>
        <v>1.7999999999999998</v>
      </c>
      <c r="H36" s="71">
        <f t="shared" si="1"/>
        <v>12.081810638105663</v>
      </c>
      <c r="I36" s="75">
        <f t="shared" si="2"/>
        <v>21.747259148590192</v>
      </c>
      <c r="J36" s="74">
        <f t="shared" si="3"/>
        <v>10.2</v>
      </c>
      <c r="K36" s="71">
        <f t="shared" si="4"/>
        <v>12.081810638105663</v>
      </c>
      <c r="L36" s="75">
        <f t="shared" si="5"/>
        <v>123.23446850867776</v>
      </c>
    </row>
    <row r="37" spans="1:12" s="15" customFormat="1" ht="18">
      <c r="A37" s="83">
        <v>9</v>
      </c>
      <c r="B37" s="104" t="s">
        <v>14</v>
      </c>
      <c r="C37" s="28" t="s">
        <v>56</v>
      </c>
      <c r="D37" s="40">
        <v>0.15</v>
      </c>
      <c r="E37" s="31">
        <v>13.590613095558608</v>
      </c>
      <c r="F37" s="92">
        <f>E37*D37</f>
        <v>2.038591964333791</v>
      </c>
      <c r="G37" s="74">
        <f t="shared" si="0"/>
        <v>0.0225</v>
      </c>
      <c r="H37" s="71">
        <f t="shared" si="1"/>
        <v>13.590613095558608</v>
      </c>
      <c r="I37" s="75">
        <f t="shared" si="2"/>
        <v>0.30578879465006864</v>
      </c>
      <c r="J37" s="74">
        <f t="shared" si="3"/>
        <v>0.1275</v>
      </c>
      <c r="K37" s="71">
        <f t="shared" si="4"/>
        <v>13.590613095558608</v>
      </c>
      <c r="L37" s="75">
        <f t="shared" si="5"/>
        <v>1.7328031696837225</v>
      </c>
    </row>
    <row r="38" spans="1:12" s="15" customFormat="1" ht="31.5">
      <c r="A38" s="83">
        <v>10</v>
      </c>
      <c r="B38" s="102" t="s">
        <v>43</v>
      </c>
      <c r="C38" s="28" t="s">
        <v>57</v>
      </c>
      <c r="D38" s="40">
        <v>0.2877272</v>
      </c>
      <c r="E38" s="31">
        <v>104.9382295831857</v>
      </c>
      <c r="F38" s="92">
        <f>E38*D38</f>
        <v>30.193582970927192</v>
      </c>
      <c r="G38" s="74">
        <f t="shared" si="0"/>
        <v>0.04315908</v>
      </c>
      <c r="H38" s="71">
        <f t="shared" si="1"/>
        <v>104.9382295831857</v>
      </c>
      <c r="I38" s="75">
        <f t="shared" si="2"/>
        <v>4.529037445639078</v>
      </c>
      <c r="J38" s="74">
        <f t="shared" si="3"/>
        <v>0.24456812</v>
      </c>
      <c r="K38" s="71">
        <f t="shared" si="4"/>
        <v>104.9382295831857</v>
      </c>
      <c r="L38" s="75">
        <f t="shared" si="5"/>
        <v>25.664545525288112</v>
      </c>
    </row>
    <row r="39" spans="1:12" s="5" customFormat="1" ht="45">
      <c r="A39" s="79">
        <v>11</v>
      </c>
      <c r="B39" s="90" t="s">
        <v>44</v>
      </c>
      <c r="C39" s="60" t="s">
        <v>30</v>
      </c>
      <c r="D39" s="29">
        <v>50</v>
      </c>
      <c r="E39" s="31">
        <v>2.05560239849165</v>
      </c>
      <c r="F39" s="91">
        <f aca="true" t="shared" si="6" ref="F39:F44">D39*E39</f>
        <v>102.7801199245825</v>
      </c>
      <c r="G39" s="74">
        <f t="shared" si="0"/>
        <v>7.5</v>
      </c>
      <c r="H39" s="71">
        <f t="shared" si="1"/>
        <v>2.05560239849165</v>
      </c>
      <c r="I39" s="75">
        <f t="shared" si="2"/>
        <v>15.417017988687373</v>
      </c>
      <c r="J39" s="74">
        <f t="shared" si="3"/>
        <v>42.5</v>
      </c>
      <c r="K39" s="71">
        <f t="shared" si="4"/>
        <v>2.05560239849165</v>
      </c>
      <c r="L39" s="75">
        <f t="shared" si="5"/>
        <v>87.36310193589512</v>
      </c>
    </row>
    <row r="40" spans="1:12" s="5" customFormat="1" ht="45">
      <c r="A40" s="79">
        <v>12</v>
      </c>
      <c r="B40" s="90" t="s">
        <v>53</v>
      </c>
      <c r="C40" s="60" t="s">
        <v>30</v>
      </c>
      <c r="D40" s="29">
        <v>50</v>
      </c>
      <c r="E40" s="31">
        <v>1.3168817687460566</v>
      </c>
      <c r="F40" s="91">
        <f t="shared" si="6"/>
        <v>65.84408843730283</v>
      </c>
      <c r="G40" s="74">
        <f t="shared" si="0"/>
        <v>7.5</v>
      </c>
      <c r="H40" s="71">
        <f t="shared" si="1"/>
        <v>1.3168817687460566</v>
      </c>
      <c r="I40" s="75">
        <f t="shared" si="2"/>
        <v>9.876613265595424</v>
      </c>
      <c r="J40" s="74">
        <f t="shared" si="3"/>
        <v>42.5</v>
      </c>
      <c r="K40" s="71">
        <f t="shared" si="4"/>
        <v>1.3168817687460566</v>
      </c>
      <c r="L40" s="75">
        <f t="shared" si="5"/>
        <v>55.967475171707406</v>
      </c>
    </row>
    <row r="41" spans="1:18" s="22" customFormat="1" ht="45">
      <c r="A41" s="79">
        <v>13</v>
      </c>
      <c r="B41" s="90" t="s">
        <v>15</v>
      </c>
      <c r="C41" s="28" t="s">
        <v>45</v>
      </c>
      <c r="D41" s="40">
        <v>2</v>
      </c>
      <c r="E41" s="31">
        <v>2.7883264836899597</v>
      </c>
      <c r="F41" s="106">
        <f t="shared" si="6"/>
        <v>5.5766529673799194</v>
      </c>
      <c r="G41" s="74">
        <f t="shared" si="0"/>
        <v>0.3</v>
      </c>
      <c r="H41" s="71">
        <f t="shared" si="1"/>
        <v>2.7883264836899597</v>
      </c>
      <c r="I41" s="75">
        <f t="shared" si="2"/>
        <v>0.8364979451069879</v>
      </c>
      <c r="J41" s="74">
        <f t="shared" si="3"/>
        <v>1.7</v>
      </c>
      <c r="K41" s="71">
        <f t="shared" si="4"/>
        <v>2.7883264836899597</v>
      </c>
      <c r="L41" s="75">
        <f t="shared" si="5"/>
        <v>4.740155022272932</v>
      </c>
      <c r="M41" s="26"/>
      <c r="N41" s="26"/>
      <c r="O41" s="26"/>
      <c r="P41" s="26"/>
      <c r="Q41" s="26"/>
      <c r="R41" s="26"/>
    </row>
    <row r="42" spans="1:18" s="22" customFormat="1" ht="30">
      <c r="A42" s="79">
        <v>14</v>
      </c>
      <c r="B42" s="90" t="s">
        <v>46</v>
      </c>
      <c r="C42" s="28" t="s">
        <v>45</v>
      </c>
      <c r="D42" s="40">
        <v>1</v>
      </c>
      <c r="E42" s="31">
        <v>1.3383967121711806</v>
      </c>
      <c r="F42" s="106">
        <f t="shared" si="6"/>
        <v>1.3383967121711806</v>
      </c>
      <c r="G42" s="74">
        <f t="shared" si="0"/>
        <v>0.15</v>
      </c>
      <c r="H42" s="71">
        <f t="shared" si="1"/>
        <v>1.3383967121711806</v>
      </c>
      <c r="I42" s="75">
        <f t="shared" si="2"/>
        <v>0.2007595068256771</v>
      </c>
      <c r="J42" s="74">
        <f t="shared" si="3"/>
        <v>0.85</v>
      </c>
      <c r="K42" s="71">
        <f t="shared" si="4"/>
        <v>1.3383967121711806</v>
      </c>
      <c r="L42" s="75">
        <f t="shared" si="5"/>
        <v>1.1376372053455035</v>
      </c>
      <c r="M42" s="26"/>
      <c r="N42" s="26"/>
      <c r="O42" s="26"/>
      <c r="P42" s="26"/>
      <c r="Q42" s="26"/>
      <c r="R42" s="26"/>
    </row>
    <row r="43" spans="1:18" s="22" customFormat="1" ht="15.75">
      <c r="A43" s="79">
        <v>15</v>
      </c>
      <c r="B43" s="107" t="s">
        <v>47</v>
      </c>
      <c r="C43" s="28" t="s">
        <v>45</v>
      </c>
      <c r="D43" s="40">
        <v>1</v>
      </c>
      <c r="E43" s="31">
        <v>3.5624809513238667</v>
      </c>
      <c r="F43" s="106">
        <f t="shared" si="6"/>
        <v>3.5624809513238667</v>
      </c>
      <c r="G43" s="74">
        <f t="shared" si="0"/>
        <v>0.15</v>
      </c>
      <c r="H43" s="71">
        <f t="shared" si="1"/>
        <v>3.5624809513238667</v>
      </c>
      <c r="I43" s="75">
        <f t="shared" si="2"/>
        <v>0.53437214269858</v>
      </c>
      <c r="J43" s="74">
        <f t="shared" si="3"/>
        <v>0.85</v>
      </c>
      <c r="K43" s="71">
        <f t="shared" si="4"/>
        <v>3.5624809513238667</v>
      </c>
      <c r="L43" s="75">
        <f t="shared" si="5"/>
        <v>3.0281088086252868</v>
      </c>
      <c r="M43" s="26"/>
      <c r="N43" s="26"/>
      <c r="O43" s="26"/>
      <c r="P43" s="26"/>
      <c r="Q43" s="26"/>
      <c r="R43" s="26"/>
    </row>
    <row r="44" spans="1:18" s="22" customFormat="1" ht="30.75" thickBot="1">
      <c r="A44" s="79">
        <v>16</v>
      </c>
      <c r="B44" s="108" t="s">
        <v>48</v>
      </c>
      <c r="C44" s="109" t="s">
        <v>45</v>
      </c>
      <c r="D44" s="110">
        <v>1</v>
      </c>
      <c r="E44" s="111">
        <v>6.187535428691092</v>
      </c>
      <c r="F44" s="112">
        <f t="shared" si="6"/>
        <v>6.187535428691092</v>
      </c>
      <c r="G44" s="113">
        <f t="shared" si="0"/>
        <v>0.15</v>
      </c>
      <c r="H44" s="114">
        <f t="shared" si="1"/>
        <v>6.187535428691092</v>
      </c>
      <c r="I44" s="115">
        <f t="shared" si="2"/>
        <v>0.9281303143036638</v>
      </c>
      <c r="J44" s="113">
        <f t="shared" si="3"/>
        <v>0.85</v>
      </c>
      <c r="K44" s="114">
        <f t="shared" si="4"/>
        <v>6.187535428691092</v>
      </c>
      <c r="L44" s="115">
        <f t="shared" si="5"/>
        <v>5.259405114387428</v>
      </c>
      <c r="M44" s="26"/>
      <c r="N44" s="26"/>
      <c r="O44" s="26"/>
      <c r="P44" s="26"/>
      <c r="Q44" s="26"/>
      <c r="R44" s="26"/>
    </row>
    <row r="45" spans="2:13" s="11" customFormat="1" ht="12.75" customHeight="1">
      <c r="B45" s="47" t="s">
        <v>49</v>
      </c>
      <c r="C45" s="120"/>
      <c r="D45" s="49"/>
      <c r="E45" s="50"/>
      <c r="F45" s="51">
        <f>SUM(F9:F44)</f>
        <v>959.0204019852779</v>
      </c>
      <c r="I45" s="117">
        <f>SUM(I9:I44)</f>
        <v>143.8530602977917</v>
      </c>
      <c r="J45" s="118"/>
      <c r="K45" s="118"/>
      <c r="L45" s="117">
        <f>SUM(L9:L44)</f>
        <v>815.1673416874861</v>
      </c>
      <c r="M45" s="116"/>
    </row>
    <row r="46" spans="2:12" s="11" customFormat="1" ht="12.75" customHeight="1">
      <c r="B46" s="52" t="s">
        <v>50</v>
      </c>
      <c r="C46" s="53"/>
      <c r="D46" s="54"/>
      <c r="E46" s="55"/>
      <c r="F46" s="56">
        <f>F45*1.5%</f>
        <v>14.385306029779168</v>
      </c>
      <c r="I46" s="57">
        <f>I45*0.015</f>
        <v>2.1577959044668753</v>
      </c>
      <c r="J46" s="57"/>
      <c r="K46" s="57"/>
      <c r="L46" s="57">
        <f>L45*0.015</f>
        <v>12.22751012531229</v>
      </c>
    </row>
    <row r="47" spans="2:12" s="11" customFormat="1" ht="12.75" customHeight="1">
      <c r="B47" s="47" t="s">
        <v>49</v>
      </c>
      <c r="C47" s="120"/>
      <c r="D47" s="49"/>
      <c r="E47" s="50"/>
      <c r="F47" s="51">
        <f>F45+F46</f>
        <v>973.405708015057</v>
      </c>
      <c r="I47" s="117">
        <f>I46+I45</f>
        <v>146.01085620225857</v>
      </c>
      <c r="J47" s="57"/>
      <c r="K47" s="57"/>
      <c r="L47" s="57"/>
    </row>
    <row r="48" spans="2:12" s="11" customFormat="1" ht="12.75" customHeight="1">
      <c r="B48" s="57" t="s">
        <v>51</v>
      </c>
      <c r="C48" s="53"/>
      <c r="D48" s="54"/>
      <c r="E48" s="55"/>
      <c r="F48" s="56">
        <f>F47*20%</f>
        <v>194.6811416030114</v>
      </c>
      <c r="I48" s="57">
        <f>I47*0.2</f>
        <v>29.202171240451715</v>
      </c>
      <c r="J48" s="57"/>
      <c r="K48" s="57"/>
      <c r="L48" s="57"/>
    </row>
    <row r="49" spans="2:12" s="11" customFormat="1" ht="12.75" customHeight="1">
      <c r="B49" s="47" t="s">
        <v>49</v>
      </c>
      <c r="C49" s="120"/>
      <c r="D49" s="49"/>
      <c r="E49" s="50"/>
      <c r="F49" s="51">
        <f>F47+F48</f>
        <v>1168.0868496180685</v>
      </c>
      <c r="I49" s="117">
        <f>I48+I47</f>
        <v>175.21302744271028</v>
      </c>
      <c r="J49" s="57"/>
      <c r="K49" s="57"/>
      <c r="L49" s="117">
        <f>L46+L45</f>
        <v>827.3948518127984</v>
      </c>
    </row>
    <row r="50" spans="2:6" s="11" customFormat="1" ht="12.75" customHeight="1">
      <c r="B50" s="12"/>
      <c r="C50" s="13"/>
      <c r="D50" s="13"/>
      <c r="E50" s="16"/>
      <c r="F50" s="14"/>
    </row>
    <row r="51" spans="2:8" s="11" customFormat="1" ht="12.75" customHeight="1">
      <c r="B51" s="47"/>
      <c r="C51" s="120"/>
      <c r="D51" s="120"/>
      <c r="E51" s="68"/>
      <c r="F51" s="69"/>
      <c r="G51" s="57"/>
      <c r="H51" s="116"/>
    </row>
    <row r="52" spans="2:10" s="9" customFormat="1" ht="14.25" customHeight="1">
      <c r="B52" s="152"/>
      <c r="C52" s="152"/>
      <c r="D52" s="152"/>
      <c r="E52" s="152"/>
      <c r="F52" s="152"/>
      <c r="G52" s="152"/>
      <c r="I52" s="121">
        <f>I54-I53</f>
        <v>1115.5434971136574</v>
      </c>
      <c r="J52" s="9">
        <f>2456696-368531</f>
        <v>2088165</v>
      </c>
    </row>
    <row r="53" spans="2:9" s="9" customFormat="1" ht="14.25" customHeight="1">
      <c r="B53" s="120"/>
      <c r="C53" s="120"/>
      <c r="D53" s="120"/>
      <c r="E53" s="152"/>
      <c r="F53" s="152"/>
      <c r="G53" s="49">
        <f>I49+'[1]Ծավալաթերթ-Նախահաշիվ (2)'!$I$54+'[2]Ծավալաթերթ-Նախահաշիվ (2)'!$I$76</f>
        <v>1181.163702826224</v>
      </c>
      <c r="H53" s="121">
        <f>L49+'[1]Ծավալաթերթ-Նախահաշիվ (2)'!$L$54+'[2]Ծավալաթերթ-Նախահաշիվ (2)'!$L$76</f>
        <v>5577.717485568278</v>
      </c>
      <c r="I53" s="121">
        <f>I49+L49+'[1]Ծավալաթերթ-Նախահաշիվ (2)'!$I$54+'[1]Ծավալաթերթ-Նախահաշիվ (2)'!$L$54+'[2]Ծավալաթերթ-Նախահաշիվ (2)'!$I$76+'[2]Ծավալաթերթ-Նախահաշիվ (2)'!$L$76</f>
        <v>6758.881188394502</v>
      </c>
    </row>
    <row r="54" spans="2:9" s="9" customFormat="1" ht="14.25" customHeight="1">
      <c r="B54" s="70"/>
      <c r="C54" s="57"/>
      <c r="D54" s="120"/>
      <c r="E54" s="120"/>
      <c r="F54" s="120"/>
      <c r="G54" s="120">
        <f>I48+'[1]Ծավալաթերթ-Նախահաշիվ (2)'!$I$53+'[2]Ծավալաթերթ-Նախահաշիվ (2)'!$I$75</f>
        <v>1226.7231143074414</v>
      </c>
      <c r="I54" s="121">
        <f>F49+'[1]Ծավալաթերթ-Նախահաշիվ (2)'!$F$54+'[2]Ծավալաթերթ-Նախահաշիվ (2)'!$F$76</f>
        <v>7874.424685508159</v>
      </c>
    </row>
    <row r="55" spans="2:7" s="9" customFormat="1" ht="14.25" customHeight="1">
      <c r="B55" s="120"/>
      <c r="C55" s="120"/>
      <c r="D55" s="120"/>
      <c r="E55" s="120"/>
      <c r="F55" s="120"/>
      <c r="G55" s="120"/>
    </row>
    <row r="56" spans="2:7" s="9" customFormat="1" ht="14.25" customHeight="1">
      <c r="B56" s="10"/>
      <c r="D56" s="10"/>
      <c r="G56" s="27"/>
    </row>
    <row r="57" spans="7:8" s="9" customFormat="1" ht="12.75" customHeight="1">
      <c r="G57" s="10"/>
      <c r="H57" s="10"/>
    </row>
    <row r="58" spans="1:6" s="3" customFormat="1" ht="12" customHeight="1">
      <c r="A58" s="4"/>
      <c r="B58" s="2"/>
      <c r="C58" s="6"/>
      <c r="D58" s="4"/>
      <c r="E58" s="17"/>
      <c r="F58" s="18"/>
    </row>
  </sheetData>
  <sheetProtection/>
  <mergeCells count="14">
    <mergeCell ref="B52:G52"/>
    <mergeCell ref="E53:F53"/>
    <mergeCell ref="A1:F1"/>
    <mergeCell ref="A2:F2"/>
    <mergeCell ref="E3:F3"/>
    <mergeCell ref="A4:A5"/>
    <mergeCell ref="B4:B5"/>
    <mergeCell ref="C4:C5"/>
    <mergeCell ref="D4:D5"/>
    <mergeCell ref="E4:E5"/>
    <mergeCell ref="F4:F5"/>
    <mergeCell ref="K6:L6"/>
    <mergeCell ref="G7:I7"/>
    <mergeCell ref="J7:L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Kve Nakhagits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Vahe Kocharyan</dc:creator>
  <cp:keywords/>
  <dc:description/>
  <cp:lastModifiedBy>user16</cp:lastModifiedBy>
  <cp:lastPrinted>2021-05-18T12:00:15Z</cp:lastPrinted>
  <dcterms:created xsi:type="dcterms:W3CDTF">2008-11-24T05:53:38Z</dcterms:created>
  <dcterms:modified xsi:type="dcterms:W3CDTF">2021-05-18T12:00:20Z</dcterms:modified>
  <cp:category/>
  <cp:version/>
  <cp:contentType/>
  <cp:contentStatus/>
</cp:coreProperties>
</file>